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6995" windowHeight="8475" tabRatio="101" activeTab="0"/>
  </bookViews>
  <sheets>
    <sheet name="12.03.19 кор" sheetId="1" r:id="rId1"/>
    <sheet name="кор 07.03.19" sheetId="2" r:id="rId2"/>
    <sheet name="прогноз 2019-2021 (13.12.18)" sheetId="3" r:id="rId3"/>
    <sheet name="прогноз 2019-2021 (13.12.2018)" sheetId="4" r:id="rId4"/>
    <sheet name="прогноз 2019-2021 (19.11.18)" sheetId="5" r:id="rId5"/>
    <sheet name="прогноз 2019-2021 (15.11.18)" sheetId="6" r:id="rId6"/>
    <sheet name="прогноз 2019-2021 (!)" sheetId="7" r:id="rId7"/>
    <sheet name="прогноз 2019-2021" sheetId="8" r:id="rId8"/>
  </sheets>
  <definedNames>
    <definedName name="_xlnm.Print_Area" localSheetId="0">'12.03.19 кор'!$A$1:$F$59</definedName>
    <definedName name="_xlnm.Print_Area" localSheetId="1">'кор 07.03.19'!$A$1:$F$59</definedName>
    <definedName name="_xlnm.Print_Area" localSheetId="7">'прогноз 2019-2021'!$A$1:$F$58</definedName>
    <definedName name="_xlnm.Print_Area" localSheetId="6">'прогноз 2019-2021 (!)'!$A$1:$F$58</definedName>
    <definedName name="_xlnm.Print_Area" localSheetId="2">'прогноз 2019-2021 (13.12.18)'!$A$1:$F$58</definedName>
    <definedName name="_xlnm.Print_Area" localSheetId="3">'прогноз 2019-2021 (13.12.2018)'!$A$1:$F$58</definedName>
    <definedName name="_xlnm.Print_Area" localSheetId="5">'прогноз 2019-2021 (15.11.18)'!$A$1:$F$58</definedName>
    <definedName name="_xlnm.Print_Area" localSheetId="4">'прогноз 2019-2021 (19.11.18)'!$A$1:$F$58</definedName>
  </definedNames>
  <calcPr fullCalcOnLoad="1"/>
</workbook>
</file>

<file path=xl/sharedStrings.xml><?xml version="1.0" encoding="utf-8"?>
<sst xmlns="http://schemas.openxmlformats.org/spreadsheetml/2006/main" count="560" uniqueCount="76">
  <si>
    <t xml:space="preserve">к решению Воронежской </t>
  </si>
  <si>
    <t>городской Думы</t>
  </si>
  <si>
    <t xml:space="preserve">от                           № </t>
  </si>
  <si>
    <t>тыс. рублей</t>
  </si>
  <si>
    <t>№ 
п/п</t>
  </si>
  <si>
    <t>Наименование источников внутреннего финансирования бюджета</t>
  </si>
  <si>
    <t>Код бюджетной 
классификации</t>
  </si>
  <si>
    <t>2019 год</t>
  </si>
  <si>
    <t>2020 год</t>
  </si>
  <si>
    <t>Кредиты кредитных организаций  в валюте Российской Федерации</t>
  </si>
  <si>
    <t>000 01 02 00 00 00 0000 000</t>
  </si>
  <si>
    <t>Получение кредитов от кредитных организаций</t>
  </si>
  <si>
    <t>в валюте Российской Федерации</t>
  </si>
  <si>
    <t>000 01 02 00 00 00 0000 700</t>
  </si>
  <si>
    <t>Получение кредитов от кредитных организаций бюджетами городских округов</t>
  </si>
  <si>
    <t>000 01 02 00 00 04 0000 710</t>
  </si>
  <si>
    <t xml:space="preserve"> в валюте Российской Федерации</t>
  </si>
  <si>
    <t>Погашение кредитов, предоставленных кредитными организациями</t>
  </si>
  <si>
    <t>000 01 02 00 00 00 0000 800</t>
  </si>
  <si>
    <t>Погашение бюджетами городских округов кредитов от кредитных организаций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</si>
  <si>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</si>
  <si>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</si>
  <si>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</si>
  <si>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</si>
  <si>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</si>
  <si>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</si>
  <si>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</si>
  <si>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из них бюджетные кредиты на пополнение остатков средств на счетах местных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</si>
  <si>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</si>
  <si>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</si>
  <si>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</si>
  <si>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</si>
  <si>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бюджетный кредит на дороги (1077)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</si>
  <si>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</si>
  <si>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</si>
  <si>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городских округов в валюте
Российской Федерации в случае, если исполнение гарантом 
муниципальных гарантий ведет к возникновению права регрессного
требования гаранта к принципалу либо обусловлено уступкой гаранту прав требования бенефициара к принципалу</t>
  </si>
  <si>
    <t>000 01 06 04 00 04 0000 810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</si>
  <si>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</si>
  <si>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</si>
  <si>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</si>
  <si>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</si>
  <si>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</si>
  <si>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</si>
  <si>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 на счетах по учету средств бюджетов</t>
  </si>
  <si>
    <t>000 01 05 00 00 00 0000    000</t>
  </si>
  <si>
    <t>Увеличение прочих остатков денежных средств бюджетов городских округов</t>
  </si>
  <si>
    <t>000 01 05 02 01 04 0000    510</t>
  </si>
  <si>
    <t>ДОХОДЫ</t>
  </si>
  <si>
    <t>Уменьшение прочих остатков денежных средств бюджетов городских округов</t>
  </si>
  <si>
    <t>000 01 05 02 01 04 0000    610</t>
  </si>
  <si>
    <t>РАСХОДЫ</t>
  </si>
  <si>
    <t xml:space="preserve">ИТОГО "ИСТОЧНИКИ  ВНУТРЕННЕГО ФИНАНСИРОВАНИЯ </t>
  </si>
  <si>
    <t>000 01 00 00 00 00 0000 000</t>
  </si>
  <si>
    <t>ДЕФИЦИТА БЮДЖЕТА"</t>
  </si>
  <si>
    <t>Глава городского округа</t>
  </si>
  <si>
    <t>Председатель Воронежской</t>
  </si>
  <si>
    <t xml:space="preserve">город Воронеж                                                                                                                                                                   </t>
  </si>
  <si>
    <t xml:space="preserve">                           В.Ю. Кстенин</t>
  </si>
  <si>
    <t>В.Ф. Ходырев</t>
  </si>
  <si>
    <t>Приложение № 2</t>
  </si>
  <si>
    <t>»</t>
  </si>
  <si>
    <t>бюджетный кредит на частичное покрытие дефицита</t>
  </si>
  <si>
    <t>2021 год</t>
  </si>
  <si>
    <t>ИСТОЧНИКИ ВНУТРЕННЕГО ФИНАНСИРОВАНИЯ ДЕФИЦИТА БЮДЖЕТА 
ГОРОДСКОГО ОКРУГА ГОРОД ВОРОНЕЖ НА 2019 ГОД И НА ПЛАНОВЫЙ ПЕРИОД 2020 И 2021 ГОДОВ</t>
  </si>
  <si>
    <t>«Приложение № 3 к решению Воронежской городской Думы от ________ №       -IV
«О бюджете городского округа город Воронеж на 2019 год и на плановый период 2020 и 2021 годов»</t>
  </si>
  <si>
    <t>бюджетный кредит, полученный в 2018 году на частичное покрытие дефицита</t>
  </si>
  <si>
    <t>бюджетный кредит, полученный в 2019 году на покрытие временного кассового разрыва</t>
  </si>
  <si>
    <t>«Приложение № 3 к решению Воронежской городской Думы от 19.12.2018 № 1027-IV
«О бюджете городского округа город Воронеж на 2019 год и на плановый период 2020 и 2021 годов»</t>
  </si>
  <si>
    <t>».</t>
  </si>
  <si>
    <t>от 27.03.2019  № 1079-IV</t>
  </si>
  <si>
    <t xml:space="preserve">                                        Глава городского округа</t>
  </si>
  <si>
    <t xml:space="preserve">                                        город Воронеж                                                                                                                                                                   </t>
  </si>
  <si>
    <t xml:space="preserve">                                                            В.Ю. Кстенин</t>
  </si>
  <si>
    <t>000 01 05 00 00 00 0000 000</t>
  </si>
  <si>
    <t>000 01 05 02 01 04 0000 510</t>
  </si>
  <si>
    <t>000 01 05 02 01 04 0000 610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</si>
</sst>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Calibri"/>
      <family val="2"/>
    </font>
    <font>
      <sz val="14"/>
      <name val="Times New Roman"/>
      <family val="1"/>
    </font>
    <font>
      <sz val="2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164" fontId="5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64" fontId="2" fillId="0" borderId="11" xfId="58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58" applyNumberFormat="1" applyFont="1" applyBorder="1" applyAlignment="1">
      <alignment horizontal="center" vertical="top"/>
    </xf>
    <xf numFmtId="3" fontId="2" fillId="0" borderId="11" xfId="58" applyNumberFormat="1" applyFont="1" applyBorder="1" applyAlignment="1">
      <alignment horizontal="center" vertical="top"/>
    </xf>
    <xf numFmtId="3" fontId="5" fillId="0" borderId="11" xfId="0" applyNumberFormat="1" applyFont="1" applyFill="1" applyBorder="1" applyAlignment="1" applyProtection="1">
      <alignment horizontal="center" vertical="top"/>
      <protection locked="0"/>
    </xf>
    <xf numFmtId="3" fontId="5" fillId="0" borderId="17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0" fontId="6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64" fontId="2" fillId="0" borderId="11" xfId="0" applyNumberFormat="1" applyFont="1" applyBorder="1" applyAlignment="1">
      <alignment/>
    </xf>
    <xf numFmtId="0" fontId="6" fillId="0" borderId="20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view="pageBreakPreview" zoomScaleSheetLayoutView="100" zoomScalePageLayoutView="0" workbookViewId="0" topLeftCell="A9">
      <selection activeCell="C56" sqref="C56:F56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15.00390625" style="82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69</v>
      </c>
      <c r="E4" s="102"/>
      <c r="F4" s="88"/>
    </row>
    <row r="5" ht="4.5" customHeight="1">
      <c r="C5" s="2"/>
    </row>
    <row r="6" spans="1:6" s="4" customFormat="1" ht="30.75" customHeight="1">
      <c r="A6" s="103" t="s">
        <v>67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1288377.2999999998</v>
      </c>
      <c r="E13" s="73">
        <f>E15-E19</f>
        <v>300832.98</v>
      </c>
      <c r="F13" s="73">
        <f>F15-F19</f>
        <v>605000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69"/>
      <c r="F14" s="6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4288377.3</v>
      </c>
      <c r="E15" s="68">
        <f>E16</f>
        <v>2300832.98</v>
      </c>
      <c r="F15" s="68">
        <f>F16</f>
        <v>3505000</v>
      </c>
    </row>
    <row r="16" spans="1:7" ht="12.75">
      <c r="A16" s="18"/>
      <c r="B16" s="22" t="s">
        <v>14</v>
      </c>
      <c r="C16" s="23" t="s">
        <v>15</v>
      </c>
      <c r="D16" s="9">
        <f>D20+D27-D29-D32+D34-D35+907997-52110</f>
        <v>4288377.3</v>
      </c>
      <c r="E16" s="69">
        <f>E20+E27-E29+E34-E35+225442-55442</f>
        <v>2300832.98</v>
      </c>
      <c r="F16" s="69">
        <f>F20+F27-F29+F34-F35+216768-56768</f>
        <v>3505000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-502490.2999999998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>D24</f>
        <v>1700093</v>
      </c>
      <c r="E23" s="70">
        <f>E24</f>
        <v>781093</v>
      </c>
      <c r="F23" s="70">
        <f>F24</f>
        <v>769922</v>
      </c>
    </row>
    <row r="24" spans="1:6" ht="25.5">
      <c r="A24" s="18"/>
      <c r="B24" s="37" t="s">
        <v>25</v>
      </c>
      <c r="C24" s="29" t="s">
        <v>26</v>
      </c>
      <c r="D24" s="71">
        <f>D25+D26</f>
        <v>1700093</v>
      </c>
      <c r="E24" s="71">
        <f>E25</f>
        <v>781093</v>
      </c>
      <c r="F24" s="71">
        <f>F25</f>
        <v>769922</v>
      </c>
    </row>
    <row r="25" spans="1:6" ht="12.75">
      <c r="A25" s="18"/>
      <c r="B25" s="39" t="s">
        <v>27</v>
      </c>
      <c r="C25" s="29"/>
      <c r="D25" s="71">
        <v>775093</v>
      </c>
      <c r="E25" s="71">
        <v>781093</v>
      </c>
      <c r="F25" s="71">
        <v>769922</v>
      </c>
    </row>
    <row r="26" spans="1:6" ht="16.5" customHeight="1" hidden="1">
      <c r="A26" s="18"/>
      <c r="B26" s="81" t="str">
        <f>B32</f>
        <v>бюджетный кредит, полученный в 2019 году на покрытие временного кассового разрыва</v>
      </c>
      <c r="C26" s="29"/>
      <c r="D26" s="71">
        <v>925000</v>
      </c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2202583.3</v>
      </c>
      <c r="E27" s="70">
        <f>E28</f>
        <v>1011925.98</v>
      </c>
      <c r="F27" s="70">
        <f>F28</f>
        <v>769922</v>
      </c>
      <c r="G27" s="3">
        <f>D27-'прогноз 2019-2021 (13.12.18)'!D27</f>
        <v>934185.9999999998</v>
      </c>
    </row>
    <row r="28" spans="1:7" ht="25.5">
      <c r="A28" s="40"/>
      <c r="B28" s="41" t="s">
        <v>30</v>
      </c>
      <c r="C28" s="29" t="s">
        <v>31</v>
      </c>
      <c r="D28" s="42">
        <f>D29+D30+D31+D32</f>
        <v>2202583.3</v>
      </c>
      <c r="E28" s="92">
        <f>E29+E30</f>
        <v>1011925.98</v>
      </c>
      <c r="F28" s="9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v>775093</v>
      </c>
      <c r="E29" s="71">
        <f>E25</f>
        <v>781093</v>
      </c>
      <c r="F29" s="71">
        <f>F25</f>
        <v>769922</v>
      </c>
    </row>
    <row r="30" spans="1:7" s="48" customFormat="1" ht="13.5" customHeight="1" hidden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 hidden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7" s="48" customFormat="1" ht="15" customHeight="1" hidden="1">
      <c r="A32" s="44"/>
      <c r="B32" s="91" t="s">
        <v>66</v>
      </c>
      <c r="C32" s="46"/>
      <c r="D32" s="72">
        <v>925000</v>
      </c>
      <c r="E32" s="47"/>
      <c r="F32" s="47"/>
      <c r="G32" s="49"/>
    </row>
    <row r="33" spans="1:13" ht="16.5" customHeight="1">
      <c r="A33" s="50">
        <v>3</v>
      </c>
      <c r="B33" s="51" t="s">
        <v>33</v>
      </c>
      <c r="C33" s="32" t="s">
        <v>34</v>
      </c>
      <c r="D33" s="73">
        <f>-D34</f>
        <v>-30000</v>
      </c>
      <c r="E33" s="73">
        <f>-E34</f>
        <v>0</v>
      </c>
      <c r="F33" s="73">
        <f>-F34</f>
        <v>-545000</v>
      </c>
      <c r="L33" s="48"/>
      <c r="M33" s="49"/>
    </row>
    <row r="34" spans="1:6" ht="51" customHeight="1">
      <c r="A34" s="27"/>
      <c r="B34" s="52" t="s">
        <v>35</v>
      </c>
      <c r="C34" s="29" t="s">
        <v>36</v>
      </c>
      <c r="D34" s="74">
        <v>30000</v>
      </c>
      <c r="E34" s="53">
        <v>0</v>
      </c>
      <c r="F34" s="74">
        <v>545000</v>
      </c>
    </row>
    <row r="35" spans="1:6" ht="16.5" customHeight="1">
      <c r="A35" s="50">
        <v>4</v>
      </c>
      <c r="B35" s="51" t="s">
        <v>37</v>
      </c>
      <c r="C35" s="32" t="s">
        <v>38</v>
      </c>
      <c r="D35" s="75">
        <f aca="true" t="shared" si="0" ref="D35:F36">D36</f>
        <v>100000</v>
      </c>
      <c r="E35" s="75">
        <f t="shared" si="0"/>
        <v>100000</v>
      </c>
      <c r="F35" s="75">
        <f t="shared" si="0"/>
        <v>100000</v>
      </c>
    </row>
    <row r="36" spans="1:6" ht="16.5" customHeight="1">
      <c r="A36" s="13"/>
      <c r="B36" s="52" t="s">
        <v>39</v>
      </c>
      <c r="C36" s="54" t="s">
        <v>40</v>
      </c>
      <c r="D36" s="76">
        <f t="shared" si="0"/>
        <v>100000</v>
      </c>
      <c r="E36" s="76">
        <f t="shared" si="0"/>
        <v>100000</v>
      </c>
      <c r="F36" s="76">
        <f t="shared" si="0"/>
        <v>100000</v>
      </c>
    </row>
    <row r="37" spans="1:6" ht="29.25" customHeight="1">
      <c r="A37" s="18"/>
      <c r="B37" s="52" t="s">
        <v>41</v>
      </c>
      <c r="C37" s="29" t="s">
        <v>42</v>
      </c>
      <c r="D37" s="74">
        <v>100000</v>
      </c>
      <c r="E37" s="74">
        <v>100000</v>
      </c>
      <c r="F37" s="74">
        <v>100000</v>
      </c>
    </row>
    <row r="38" spans="1:6" ht="63.75" customHeight="1" hidden="1">
      <c r="A38" s="18"/>
      <c r="B38" s="52"/>
      <c r="C38" s="29"/>
      <c r="D38" s="53"/>
      <c r="E38" s="74"/>
      <c r="F38" s="74"/>
    </row>
    <row r="39" spans="1:7" ht="15.75" customHeight="1">
      <c r="A39" s="50">
        <v>5</v>
      </c>
      <c r="B39" s="55" t="s">
        <v>43</v>
      </c>
      <c r="C39" s="15" t="s">
        <v>73</v>
      </c>
      <c r="D39" s="77">
        <f>D41-D40</f>
        <v>52110</v>
      </c>
      <c r="E39" s="77">
        <f>E41-E40</f>
        <v>55442</v>
      </c>
      <c r="F39" s="77">
        <f>F41-F40</f>
        <v>56768</v>
      </c>
      <c r="G39" s="56"/>
    </row>
    <row r="40" spans="1:7" ht="12.75">
      <c r="A40" s="18"/>
      <c r="B40" s="57" t="s">
        <v>45</v>
      </c>
      <c r="C40" s="29" t="s">
        <v>74</v>
      </c>
      <c r="D40" s="38">
        <f>22319362.91689+D15+D23+D35</f>
        <v>28407833.21689</v>
      </c>
      <c r="E40" s="38">
        <f>E15+E23+E35+18027749.1</f>
        <v>21209675.080000002</v>
      </c>
      <c r="F40" s="38">
        <f>F15+F23+F35+18274254.7</f>
        <v>22649176.7</v>
      </c>
      <c r="G40" s="56" t="s">
        <v>47</v>
      </c>
    </row>
    <row r="41" spans="1:7" ht="12.75">
      <c r="A41" s="27"/>
      <c r="B41" s="57" t="s">
        <v>48</v>
      </c>
      <c r="C41" s="29" t="s">
        <v>75</v>
      </c>
      <c r="D41" s="58">
        <f>23227359.91689+D20+D28+D34</f>
        <v>28459943.21689</v>
      </c>
      <c r="E41" s="58">
        <f>E20+E28+E34+18253191.1</f>
        <v>21265117.080000002</v>
      </c>
      <c r="F41" s="58">
        <f>F20+F28+F34+18491022.7</f>
        <v>22705944.7</v>
      </c>
      <c r="G41" s="56" t="s">
        <v>50</v>
      </c>
    </row>
    <row r="42" spans="1:7" ht="7.5" customHeight="1">
      <c r="A42" s="18"/>
      <c r="B42" s="8"/>
      <c r="C42" s="59"/>
      <c r="D42" s="60"/>
      <c r="E42" s="9"/>
      <c r="F42" s="9"/>
      <c r="G42" s="56"/>
    </row>
    <row r="43" spans="1:8" ht="15" customHeight="1">
      <c r="A43" s="18"/>
      <c r="B43" s="61" t="s">
        <v>51</v>
      </c>
      <c r="C43" s="62" t="s">
        <v>52</v>
      </c>
      <c r="D43" s="78">
        <f>D13+D22+D33+D39+D35</f>
        <v>907997</v>
      </c>
      <c r="E43" s="79">
        <f>E13+E22+E33+E39+E35</f>
        <v>225442</v>
      </c>
      <c r="F43" s="79">
        <f>F13+F22+F33+F39+F35</f>
        <v>216768</v>
      </c>
      <c r="G43" s="56"/>
      <c r="H43" s="3"/>
    </row>
    <row r="44" spans="1:6" ht="11.25" customHeight="1">
      <c r="A44" s="27"/>
      <c r="B44" s="14" t="s">
        <v>53</v>
      </c>
      <c r="C44" s="25"/>
      <c r="D44" s="63"/>
      <c r="E44" s="64"/>
      <c r="F44" s="64"/>
    </row>
    <row r="45" ht="12.75" hidden="1"/>
    <row r="46" ht="12.75" hidden="1"/>
    <row r="47" ht="12.75" hidden="1"/>
    <row r="48" ht="12.75" hidden="1"/>
    <row r="49" ht="12.75" hidden="1"/>
    <row r="50" ht="12.75" hidden="1"/>
    <row r="51" ht="8.25" customHeight="1" hidden="1"/>
    <row r="52" ht="6" customHeight="1" hidden="1"/>
    <row r="53" ht="6.75" customHeight="1" hidden="1"/>
    <row r="54" ht="6.75" customHeight="1" hidden="1"/>
    <row r="55" spans="5:6" ht="14.25" customHeight="1">
      <c r="E55" s="82"/>
      <c r="F55" s="65" t="s">
        <v>68</v>
      </c>
    </row>
    <row r="56" spans="1:6" s="66" customFormat="1" ht="17.25" customHeight="1">
      <c r="A56" s="96" t="s">
        <v>70</v>
      </c>
      <c r="B56" s="97"/>
      <c r="C56" s="98" t="s">
        <v>55</v>
      </c>
      <c r="D56" s="98"/>
      <c r="E56" s="98"/>
      <c r="F56" s="98"/>
    </row>
    <row r="57" spans="1:8" s="66" customFormat="1" ht="17.25" customHeight="1">
      <c r="A57" s="99" t="s">
        <v>71</v>
      </c>
      <c r="B57" s="99"/>
      <c r="C57" s="98" t="s">
        <v>1</v>
      </c>
      <c r="D57" s="98"/>
      <c r="E57" s="98"/>
      <c r="F57" s="98"/>
      <c r="H57" s="67"/>
    </row>
    <row r="58" spans="1:6" s="66" customFormat="1" ht="9.75" customHeight="1">
      <c r="A58" s="85"/>
      <c r="B58" s="85"/>
      <c r="C58" s="84"/>
      <c r="D58" s="67"/>
      <c r="E58" s="67"/>
      <c r="F58" s="67"/>
    </row>
    <row r="59" spans="1:6" s="66" customFormat="1" ht="17.25" customHeight="1">
      <c r="A59" s="99" t="s">
        <v>72</v>
      </c>
      <c r="B59" s="99"/>
      <c r="C59" s="98" t="s">
        <v>58</v>
      </c>
      <c r="D59" s="98"/>
      <c r="E59" s="98"/>
      <c r="F59" s="98"/>
    </row>
    <row r="60" spans="1:3" ht="12.75" hidden="1">
      <c r="A60" s="93"/>
      <c r="B60" s="93"/>
      <c r="C60" s="93"/>
    </row>
    <row r="61" spans="1:3" ht="6" customHeight="1" hidden="1">
      <c r="A61" s="93"/>
      <c r="B61" s="93"/>
      <c r="C61" s="93"/>
    </row>
    <row r="62" spans="1:3" ht="12.75">
      <c r="A62" s="93"/>
      <c r="B62" s="93"/>
      <c r="C62" s="93"/>
    </row>
    <row r="63" spans="1:3" ht="12.75">
      <c r="A63" s="93"/>
      <c r="B63" s="93"/>
      <c r="C63" s="93"/>
    </row>
    <row r="64" spans="1:6" ht="12.75">
      <c r="A64" s="93"/>
      <c r="B64" s="93"/>
      <c r="C64" s="93"/>
      <c r="D64" s="74">
        <v>290468</v>
      </c>
      <c r="E64" s="90">
        <v>221797</v>
      </c>
      <c r="F64" s="90">
        <v>210330</v>
      </c>
    </row>
    <row r="65" spans="1:3" ht="12.75">
      <c r="A65" s="94"/>
      <c r="B65" s="94"/>
      <c r="C65" s="94"/>
    </row>
    <row r="66" spans="1:4" ht="12.75">
      <c r="A66" s="94"/>
      <c r="B66" s="94"/>
      <c r="C66" s="94"/>
      <c r="D66" s="3">
        <v>52110</v>
      </c>
    </row>
    <row r="67" spans="1:13" s="3" customFormat="1" ht="12.75">
      <c r="A67" s="94"/>
      <c r="B67" s="94"/>
      <c r="C67" s="94"/>
      <c r="D67" s="3">
        <f>D66+D39</f>
        <v>104220</v>
      </c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69" spans="1:13" s="3" customFormat="1" ht="12.75">
      <c r="A69" s="82"/>
      <c r="B69" s="1"/>
      <c r="C69" s="82"/>
      <c r="D69" s="3">
        <v>322909</v>
      </c>
      <c r="G69" s="82"/>
      <c r="H69" s="82"/>
      <c r="I69" s="82"/>
      <c r="J69" s="82"/>
      <c r="K69" s="82"/>
      <c r="L69" s="82"/>
      <c r="M69" s="82"/>
    </row>
    <row r="70" ht="12.75">
      <c r="D70" s="3">
        <f>D69-D43</f>
        <v>-585088</v>
      </c>
    </row>
    <row r="73" ht="12.75">
      <c r="D73" s="3">
        <v>52909</v>
      </c>
    </row>
    <row r="74" ht="12.75">
      <c r="D74" s="3">
        <f>D73+D39</f>
        <v>105019</v>
      </c>
    </row>
    <row r="81" ht="12.75">
      <c r="D81" s="3">
        <f>D15+D23+D35</f>
        <v>6088470.3</v>
      </c>
    </row>
    <row r="82" ht="12.75">
      <c r="D82" s="3">
        <f>D19+D27+D33</f>
        <v>5172583.3</v>
      </c>
    </row>
    <row r="83" ht="12.75">
      <c r="D83" s="3">
        <f>D81-D82</f>
        <v>915887</v>
      </c>
    </row>
    <row r="84" spans="1:13" s="3" customFormat="1" ht="12.75">
      <c r="A84" s="82"/>
      <c r="B84" s="1"/>
      <c r="C84" s="82"/>
      <c r="D84" s="3">
        <v>575000</v>
      </c>
      <c r="G84" s="82"/>
      <c r="H84" s="82"/>
      <c r="I84" s="82"/>
      <c r="J84" s="82"/>
      <c r="K84" s="82"/>
      <c r="L84" s="82"/>
      <c r="M84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89" spans="1:13" s="3" customFormat="1" ht="12.75">
      <c r="A89" s="82"/>
      <c r="B89" s="1"/>
      <c r="C89" s="82"/>
      <c r="G89" s="82"/>
      <c r="H89" s="82"/>
      <c r="I89" s="82"/>
      <c r="J89" s="82"/>
      <c r="K89" s="82"/>
      <c r="L89" s="82"/>
      <c r="M89" s="82"/>
    </row>
    <row r="92" spans="1:13" s="3" customFormat="1" ht="12.75">
      <c r="A92" s="82"/>
      <c r="B92" s="1"/>
      <c r="C92" s="82"/>
      <c r="G92" s="82"/>
      <c r="H92" s="82"/>
      <c r="I92" s="82"/>
      <c r="J92" s="82"/>
      <c r="K92" s="82"/>
      <c r="L92" s="82"/>
      <c r="M92" s="82"/>
    </row>
  </sheetData>
  <sheetProtection/>
  <mergeCells count="15">
    <mergeCell ref="A7:E7"/>
    <mergeCell ref="D1:E1"/>
    <mergeCell ref="D2:E2"/>
    <mergeCell ref="D3:E3"/>
    <mergeCell ref="D4:E4"/>
    <mergeCell ref="A6:E6"/>
    <mergeCell ref="A60:C64"/>
    <mergeCell ref="A65:C67"/>
    <mergeCell ref="D9:E9"/>
    <mergeCell ref="A56:B56"/>
    <mergeCell ref="C56:F56"/>
    <mergeCell ref="A57:B57"/>
    <mergeCell ref="C57:F57"/>
    <mergeCell ref="A59:B59"/>
    <mergeCell ref="C59:F59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view="pageLayout" zoomScale="0" zoomScaleSheetLayoutView="100" zoomScalePageLayoutView="0" workbookViewId="0" topLeftCell="C24">
      <selection activeCell="D43" sqref="D43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15.00390625" style="82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702490.2999999998</v>
      </c>
      <c r="E13" s="17">
        <f>E15-E19</f>
        <v>300832.98</v>
      </c>
      <c r="F13" s="17">
        <f>F15-F19</f>
        <v>605000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3702490.3</v>
      </c>
      <c r="E15" s="21">
        <f>E16</f>
        <v>2300832.98</v>
      </c>
      <c r="F15" s="21">
        <f>F16</f>
        <v>3505000</v>
      </c>
    </row>
    <row r="16" spans="1:7" ht="12.75">
      <c r="A16" s="18"/>
      <c r="B16" s="22" t="s">
        <v>14</v>
      </c>
      <c r="C16" s="23" t="s">
        <v>15</v>
      </c>
      <c r="D16" s="9">
        <f>D20+D27-D29-D32+D34-D35+322909-52909</f>
        <v>3702490.3</v>
      </c>
      <c r="E16" s="9">
        <f>E20+E27-E29+E34-E35+225442-55442</f>
        <v>2300832.98</v>
      </c>
      <c r="F16" s="9">
        <f>F20+F27-F29+F34-F35+216768-56768</f>
        <v>3505000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-502490.2999999998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>D24</f>
        <v>1700093</v>
      </c>
      <c r="E23" s="70">
        <f>E24</f>
        <v>781093</v>
      </c>
      <c r="F23" s="70">
        <f>F24</f>
        <v>769922</v>
      </c>
    </row>
    <row r="24" spans="1:6" ht="25.5">
      <c r="A24" s="18"/>
      <c r="B24" s="37" t="s">
        <v>25</v>
      </c>
      <c r="C24" s="29" t="s">
        <v>26</v>
      </c>
      <c r="D24" s="71">
        <f>D25+D26</f>
        <v>1700093</v>
      </c>
      <c r="E24" s="71">
        <f>E25</f>
        <v>781093</v>
      </c>
      <c r="F24" s="71">
        <f>F25</f>
        <v>769922</v>
      </c>
    </row>
    <row r="25" spans="1:6" ht="12.75">
      <c r="A25" s="18"/>
      <c r="B25" s="39" t="s">
        <v>27</v>
      </c>
      <c r="C25" s="29"/>
      <c r="D25" s="71">
        <v>775093</v>
      </c>
      <c r="E25" s="71">
        <v>781093</v>
      </c>
      <c r="F25" s="71">
        <v>769922</v>
      </c>
    </row>
    <row r="26" spans="1:6" ht="16.5" customHeight="1">
      <c r="A26" s="18"/>
      <c r="B26" s="81" t="str">
        <f>B32</f>
        <v>бюджетный кредит, полученный в 2019 году на покрытие временного кассового разрыва</v>
      </c>
      <c r="C26" s="29"/>
      <c r="D26" s="71">
        <v>925000</v>
      </c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2202583.3</v>
      </c>
      <c r="E27" s="36">
        <f>E28</f>
        <v>1011925.98</v>
      </c>
      <c r="F27" s="36">
        <f>F28</f>
        <v>769922</v>
      </c>
      <c r="G27" s="3">
        <f>D27-'прогноз 2019-2021 (13.12.18)'!D27</f>
        <v>934185.9999999998</v>
      </c>
    </row>
    <row r="28" spans="1:7" ht="25.5">
      <c r="A28" s="40"/>
      <c r="B28" s="41" t="s">
        <v>30</v>
      </c>
      <c r="C28" s="29" t="s">
        <v>31</v>
      </c>
      <c r="D28" s="42">
        <f>D29+D30+D31+D32</f>
        <v>2202583.3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v>775093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7" s="48" customFormat="1" ht="15" customHeight="1">
      <c r="A32" s="44"/>
      <c r="B32" s="91" t="s">
        <v>66</v>
      </c>
      <c r="C32" s="46"/>
      <c r="D32" s="72">
        <v>925000</v>
      </c>
      <c r="E32" s="47"/>
      <c r="F32" s="47"/>
      <c r="G32" s="49"/>
    </row>
    <row r="33" spans="1:13" ht="16.5" customHeight="1">
      <c r="A33" s="50">
        <v>3</v>
      </c>
      <c r="B33" s="51" t="s">
        <v>33</v>
      </c>
      <c r="C33" s="32" t="s">
        <v>34</v>
      </c>
      <c r="D33" s="73">
        <f>-D34</f>
        <v>-30000</v>
      </c>
      <c r="E33" s="73">
        <f>-E34</f>
        <v>0</v>
      </c>
      <c r="F33" s="73">
        <f>-F34</f>
        <v>-545000</v>
      </c>
      <c r="L33" s="48"/>
      <c r="M33" s="49"/>
    </row>
    <row r="34" spans="1:6" ht="51" customHeight="1">
      <c r="A34" s="27"/>
      <c r="B34" s="52" t="s">
        <v>35</v>
      </c>
      <c r="C34" s="29" t="s">
        <v>36</v>
      </c>
      <c r="D34" s="74">
        <v>30000</v>
      </c>
      <c r="E34" s="53">
        <v>0</v>
      </c>
      <c r="F34" s="53">
        <v>545000</v>
      </c>
    </row>
    <row r="35" spans="1:6" ht="16.5" customHeight="1">
      <c r="A35" s="50">
        <v>4</v>
      </c>
      <c r="B35" s="51" t="s">
        <v>37</v>
      </c>
      <c r="C35" s="32" t="s">
        <v>38</v>
      </c>
      <c r="D35" s="75">
        <f aca="true" t="shared" si="0" ref="D35:F36">D36</f>
        <v>100000</v>
      </c>
      <c r="E35" s="75">
        <f t="shared" si="0"/>
        <v>100000</v>
      </c>
      <c r="F35" s="75">
        <f t="shared" si="0"/>
        <v>100000</v>
      </c>
    </row>
    <row r="36" spans="1:6" ht="16.5" customHeight="1">
      <c r="A36" s="13"/>
      <c r="B36" s="52" t="s">
        <v>39</v>
      </c>
      <c r="C36" s="54" t="s">
        <v>40</v>
      </c>
      <c r="D36" s="76">
        <f t="shared" si="0"/>
        <v>100000</v>
      </c>
      <c r="E36" s="76">
        <f t="shared" si="0"/>
        <v>100000</v>
      </c>
      <c r="F36" s="76">
        <f t="shared" si="0"/>
        <v>100000</v>
      </c>
    </row>
    <row r="37" spans="1:6" ht="29.25" customHeight="1">
      <c r="A37" s="18"/>
      <c r="B37" s="52" t="s">
        <v>41</v>
      </c>
      <c r="C37" s="29" t="s">
        <v>42</v>
      </c>
      <c r="D37" s="74">
        <v>100000</v>
      </c>
      <c r="E37" s="74">
        <v>100000</v>
      </c>
      <c r="F37" s="74">
        <v>100000</v>
      </c>
    </row>
    <row r="38" spans="1:6" ht="63.75" customHeight="1" hidden="1">
      <c r="A38" s="18"/>
      <c r="B38" s="52"/>
      <c r="C38" s="29"/>
      <c r="D38" s="53"/>
      <c r="E38" s="74"/>
      <c r="F38" s="74"/>
    </row>
    <row r="39" spans="1:7" ht="15.75" customHeight="1">
      <c r="A39" s="50">
        <v>5</v>
      </c>
      <c r="B39" s="55" t="s">
        <v>43</v>
      </c>
      <c r="C39" s="15" t="s">
        <v>44</v>
      </c>
      <c r="D39" s="77">
        <f>D41-D40</f>
        <v>52909</v>
      </c>
      <c r="E39" s="77">
        <f>E41-E40</f>
        <v>55442</v>
      </c>
      <c r="F39" s="77">
        <f>F41-F40</f>
        <v>56768</v>
      </c>
      <c r="G39" s="56"/>
    </row>
    <row r="40" spans="1:7" ht="12.75">
      <c r="A40" s="18"/>
      <c r="B40" s="57" t="s">
        <v>45</v>
      </c>
      <c r="C40" s="29" t="s">
        <v>46</v>
      </c>
      <c r="D40" s="38">
        <f>17543205.12+D15+D23+D35</f>
        <v>23045788.42</v>
      </c>
      <c r="E40" s="38">
        <f>E15+E23+E35+18027749.1</f>
        <v>21209675.080000002</v>
      </c>
      <c r="F40" s="38">
        <f>F15+F23+F35+18274254.7</f>
        <v>22649176.7</v>
      </c>
      <c r="G40" s="56" t="s">
        <v>47</v>
      </c>
    </row>
    <row r="41" spans="1:7" ht="12.75">
      <c r="A41" s="27"/>
      <c r="B41" s="57" t="s">
        <v>48</v>
      </c>
      <c r="C41" s="29" t="s">
        <v>49</v>
      </c>
      <c r="D41" s="58">
        <f>17866114.12+D20+D28+D34</f>
        <v>23098697.42</v>
      </c>
      <c r="E41" s="58">
        <f>E20+E28+E34+18253191.1</f>
        <v>21265117.080000002</v>
      </c>
      <c r="F41" s="58">
        <f>F20+F28+F34+18491022.7</f>
        <v>22705944.7</v>
      </c>
      <c r="G41" s="56" t="s">
        <v>50</v>
      </c>
    </row>
    <row r="42" spans="1:7" ht="7.5" customHeight="1">
      <c r="A42" s="18"/>
      <c r="B42" s="8"/>
      <c r="C42" s="59"/>
      <c r="D42" s="60"/>
      <c r="E42" s="9"/>
      <c r="F42" s="9"/>
      <c r="G42" s="56"/>
    </row>
    <row r="43" spans="1:8" ht="15" customHeight="1">
      <c r="A43" s="18"/>
      <c r="B43" s="61" t="s">
        <v>51</v>
      </c>
      <c r="C43" s="62" t="s">
        <v>52</v>
      </c>
      <c r="D43" s="78">
        <f>D13+D22+D33+D39+D35</f>
        <v>322909</v>
      </c>
      <c r="E43" s="79">
        <f>E13+E22+E33+E39+E35</f>
        <v>225442</v>
      </c>
      <c r="F43" s="79">
        <f>F13+F22+F33+F39+F35</f>
        <v>216768</v>
      </c>
      <c r="G43" s="56"/>
      <c r="H43" s="3"/>
    </row>
    <row r="44" spans="1:6" ht="11.25" customHeight="1">
      <c r="A44" s="27"/>
      <c r="B44" s="14" t="s">
        <v>53</v>
      </c>
      <c r="C44" s="25"/>
      <c r="D44" s="63"/>
      <c r="E44" s="64"/>
      <c r="F44" s="64"/>
    </row>
    <row r="45" ht="12.75" hidden="1"/>
    <row r="46" ht="12.75" hidden="1"/>
    <row r="47" ht="12.75" hidden="1"/>
    <row r="48" ht="12.75" hidden="1"/>
    <row r="49" ht="12.75" hidden="1"/>
    <row r="50" ht="12.75" hidden="1"/>
    <row r="51" ht="8.25" customHeight="1" hidden="1"/>
    <row r="52" ht="6" customHeight="1" hidden="1"/>
    <row r="53" ht="6.75" customHeight="1" hidden="1"/>
    <row r="54" ht="6.75" customHeight="1" hidden="1"/>
    <row r="55" spans="5:6" ht="14.25" customHeight="1">
      <c r="E55" s="82"/>
      <c r="F55" s="65" t="s">
        <v>60</v>
      </c>
    </row>
    <row r="56" spans="1:6" s="66" customFormat="1" ht="17.25" customHeight="1">
      <c r="A56" s="96" t="s">
        <v>54</v>
      </c>
      <c r="B56" s="97"/>
      <c r="C56" s="98" t="s">
        <v>55</v>
      </c>
      <c r="D56" s="98"/>
      <c r="E56" s="98"/>
      <c r="F56" s="98"/>
    </row>
    <row r="57" spans="1:8" s="66" customFormat="1" ht="17.25" customHeight="1">
      <c r="A57" s="99" t="s">
        <v>56</v>
      </c>
      <c r="B57" s="99"/>
      <c r="C57" s="98" t="s">
        <v>1</v>
      </c>
      <c r="D57" s="98"/>
      <c r="E57" s="98"/>
      <c r="F57" s="98"/>
      <c r="H57" s="67"/>
    </row>
    <row r="58" spans="1:6" s="66" customFormat="1" ht="9.75" customHeight="1">
      <c r="A58" s="85"/>
      <c r="B58" s="85"/>
      <c r="C58" s="84"/>
      <c r="D58" s="67"/>
      <c r="E58" s="67"/>
      <c r="F58" s="67"/>
    </row>
    <row r="59" spans="1:6" s="66" customFormat="1" ht="17.25" customHeight="1">
      <c r="A59" s="99" t="s">
        <v>57</v>
      </c>
      <c r="B59" s="99"/>
      <c r="C59" s="98" t="s">
        <v>58</v>
      </c>
      <c r="D59" s="98"/>
      <c r="E59" s="98"/>
      <c r="F59" s="98"/>
    </row>
    <row r="60" spans="1:3" ht="12.75" hidden="1">
      <c r="A60" s="93"/>
      <c r="B60" s="93"/>
      <c r="C60" s="93"/>
    </row>
    <row r="61" spans="1:3" ht="6" customHeight="1" hidden="1">
      <c r="A61" s="93"/>
      <c r="B61" s="93"/>
      <c r="C61" s="93"/>
    </row>
    <row r="62" spans="1:3" ht="12.75">
      <c r="A62" s="93"/>
      <c r="B62" s="93"/>
      <c r="C62" s="93"/>
    </row>
    <row r="63" spans="1:3" ht="12.75">
      <c r="A63" s="93"/>
      <c r="B63" s="93"/>
      <c r="C63" s="93"/>
    </row>
    <row r="64" spans="1:6" ht="12.75">
      <c r="A64" s="93"/>
      <c r="B64" s="93"/>
      <c r="C64" s="93"/>
      <c r="D64" s="74">
        <v>290468</v>
      </c>
      <c r="E64" s="90">
        <v>221797</v>
      </c>
      <c r="F64" s="90">
        <v>210330</v>
      </c>
    </row>
    <row r="65" spans="1:3" ht="12.75">
      <c r="A65" s="94"/>
      <c r="B65" s="94"/>
      <c r="C65" s="94"/>
    </row>
    <row r="66" spans="1:4" ht="12.75">
      <c r="A66" s="94"/>
      <c r="B66" s="94"/>
      <c r="C66" s="94"/>
      <c r="D66" s="3">
        <v>52110</v>
      </c>
    </row>
    <row r="67" spans="1:13" s="3" customFormat="1" ht="12.75">
      <c r="A67" s="94"/>
      <c r="B67" s="94"/>
      <c r="C67" s="94"/>
      <c r="D67" s="3">
        <f>D66+D39</f>
        <v>105019</v>
      </c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69" spans="1:13" s="3" customFormat="1" ht="12.75">
      <c r="A69" s="82"/>
      <c r="B69" s="1"/>
      <c r="C69" s="82"/>
      <c r="D69" s="3">
        <v>322909</v>
      </c>
      <c r="G69" s="82"/>
      <c r="H69" s="82"/>
      <c r="I69" s="82"/>
      <c r="J69" s="82"/>
      <c r="K69" s="82"/>
      <c r="L69" s="82"/>
      <c r="M69" s="82"/>
    </row>
    <row r="70" ht="12.75">
      <c r="D70" s="3">
        <f>D69-D43</f>
        <v>0</v>
      </c>
    </row>
    <row r="73" ht="12.75">
      <c r="D73" s="3">
        <v>52909</v>
      </c>
    </row>
    <row r="74" ht="12.75">
      <c r="D74" s="3">
        <f>D73+D39</f>
        <v>105818</v>
      </c>
    </row>
    <row r="81" ht="12.75">
      <c r="D81" s="3">
        <f>D15+D23+D35</f>
        <v>5502583.3</v>
      </c>
    </row>
    <row r="82" ht="12.75">
      <c r="D82" s="3">
        <f>D19+D27+D33</f>
        <v>5172583.3</v>
      </c>
    </row>
    <row r="83" ht="12.75">
      <c r="D83" s="3">
        <f>D81-D82</f>
        <v>330000</v>
      </c>
    </row>
    <row r="84" spans="1:13" s="3" customFormat="1" ht="12.75">
      <c r="A84" s="82"/>
      <c r="B84" s="1"/>
      <c r="C84" s="82"/>
      <c r="D84" s="3">
        <v>575000</v>
      </c>
      <c r="G84" s="82"/>
      <c r="H84" s="82"/>
      <c r="I84" s="82"/>
      <c r="J84" s="82"/>
      <c r="K84" s="82"/>
      <c r="L84" s="82"/>
      <c r="M84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89" spans="1:13" s="3" customFormat="1" ht="12.75">
      <c r="A89" s="82"/>
      <c r="B89" s="1"/>
      <c r="C89" s="82"/>
      <c r="G89" s="82"/>
      <c r="H89" s="82"/>
      <c r="I89" s="82"/>
      <c r="J89" s="82"/>
      <c r="K89" s="82"/>
      <c r="L89" s="82"/>
      <c r="M89" s="82"/>
    </row>
    <row r="92" spans="1:13" s="3" customFormat="1" ht="12.75">
      <c r="A92" s="82"/>
      <c r="B92" s="1"/>
      <c r="C92" s="82"/>
      <c r="G92" s="82"/>
      <c r="H92" s="82"/>
      <c r="I92" s="82"/>
      <c r="J92" s="82"/>
      <c r="K92" s="82"/>
      <c r="L92" s="82"/>
      <c r="M92" s="82"/>
    </row>
  </sheetData>
  <sheetProtection/>
  <mergeCells count="15">
    <mergeCell ref="A7:E7"/>
    <mergeCell ref="D1:E1"/>
    <mergeCell ref="D2:E2"/>
    <mergeCell ref="D3:E3"/>
    <mergeCell ref="D4:E4"/>
    <mergeCell ref="A6:E6"/>
    <mergeCell ref="A60:C64"/>
    <mergeCell ref="A65:C67"/>
    <mergeCell ref="D9:E9"/>
    <mergeCell ref="A56:B56"/>
    <mergeCell ref="C56:F56"/>
    <mergeCell ref="A57:B57"/>
    <mergeCell ref="C57:F57"/>
    <mergeCell ref="A59:B59"/>
    <mergeCell ref="C59:F59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1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view="pageLayout" zoomScale="0" zoomScaleSheetLayoutView="100" zoomScalePageLayoutView="0" workbookViewId="0" topLeftCell="A9">
      <selection activeCell="D38" sqref="D38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9.421875" style="82" bestFit="1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1247490.2999999998</v>
      </c>
      <c r="E13" s="17">
        <f>E15-E19</f>
        <v>300832.98</v>
      </c>
      <c r="F13" s="17">
        <f>F15-F19</f>
        <v>605000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4247490.3</v>
      </c>
      <c r="E15" s="21">
        <f>E16</f>
        <v>2300832.98</v>
      </c>
      <c r="F15" s="21">
        <f>F16</f>
        <v>3505000</v>
      </c>
    </row>
    <row r="16" spans="1:7" ht="12.75">
      <c r="A16" s="18"/>
      <c r="B16" s="22" t="s">
        <v>14</v>
      </c>
      <c r="C16" s="23" t="s">
        <v>15</v>
      </c>
      <c r="D16" s="9">
        <f>D20+D27-D29+D33-D34+322909-52909</f>
        <v>4247490.3</v>
      </c>
      <c r="E16" s="9">
        <f>E20+E27-E29+E33-E34+225442-55442</f>
        <v>2300832.98</v>
      </c>
      <c r="F16" s="9">
        <f>F20+F27-F29+F33-F34+216768-56768</f>
        <v>3505000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f>700000+600000+700000+500000+500000</f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-502490.30000000005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 aca="true" t="shared" si="0" ref="D23:F24">D24</f>
        <v>765907</v>
      </c>
      <c r="E23" s="70">
        <f t="shared" si="0"/>
        <v>781093</v>
      </c>
      <c r="F23" s="70">
        <f t="shared" si="0"/>
        <v>769922</v>
      </c>
    </row>
    <row r="24" spans="1:6" ht="25.5">
      <c r="A24" s="18"/>
      <c r="B24" s="37" t="s">
        <v>25</v>
      </c>
      <c r="C24" s="29" t="s">
        <v>26</v>
      </c>
      <c r="D24" s="71">
        <f t="shared" si="0"/>
        <v>765907</v>
      </c>
      <c r="E24" s="71">
        <f t="shared" si="0"/>
        <v>781093</v>
      </c>
      <c r="F24" s="71">
        <f t="shared" si="0"/>
        <v>769922</v>
      </c>
    </row>
    <row r="25" spans="1:6" ht="12.75">
      <c r="A25" s="18"/>
      <c r="B25" s="39" t="s">
        <v>27</v>
      </c>
      <c r="C25" s="29"/>
      <c r="D25" s="71">
        <v>765907</v>
      </c>
      <c r="E25" s="71">
        <v>781093</v>
      </c>
      <c r="F25" s="71">
        <v>769922</v>
      </c>
    </row>
    <row r="26" spans="1:6" ht="12.75" hidden="1">
      <c r="A26" s="18"/>
      <c r="B26" s="81" t="s">
        <v>61</v>
      </c>
      <c r="C26" s="29"/>
      <c r="D26" s="71"/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1268397.3</v>
      </c>
      <c r="E27" s="36">
        <f>E28</f>
        <v>1011925.98</v>
      </c>
      <c r="F27" s="36">
        <f>F28</f>
        <v>769922</v>
      </c>
      <c r="G27" s="3"/>
    </row>
    <row r="28" spans="1:7" ht="25.5">
      <c r="A28" s="40"/>
      <c r="B28" s="41" t="s">
        <v>30</v>
      </c>
      <c r="C28" s="29" t="s">
        <v>31</v>
      </c>
      <c r="D28" s="42">
        <f>D29+D30+D31</f>
        <v>1268397.3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f>D25</f>
        <v>765907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13" ht="16.5" customHeight="1">
      <c r="A32" s="50">
        <v>3</v>
      </c>
      <c r="B32" s="51" t="s">
        <v>33</v>
      </c>
      <c r="C32" s="32" t="s">
        <v>34</v>
      </c>
      <c r="D32" s="73">
        <f>-D33</f>
        <v>-575000</v>
      </c>
      <c r="E32" s="73">
        <f>-E33</f>
        <v>0</v>
      </c>
      <c r="F32" s="73">
        <f>-F33</f>
        <v>-545000</v>
      </c>
      <c r="L32" s="48"/>
      <c r="M32" s="49"/>
    </row>
    <row r="33" spans="1:6" ht="51" customHeight="1">
      <c r="A33" s="27"/>
      <c r="B33" s="52" t="s">
        <v>35</v>
      </c>
      <c r="C33" s="29" t="s">
        <v>36</v>
      </c>
      <c r="D33" s="74">
        <v>575000</v>
      </c>
      <c r="E33" s="53">
        <v>0</v>
      </c>
      <c r="F33" s="53">
        <v>545000</v>
      </c>
    </row>
    <row r="34" spans="1:6" ht="16.5" customHeight="1">
      <c r="A34" s="50">
        <v>4</v>
      </c>
      <c r="B34" s="51" t="s">
        <v>37</v>
      </c>
      <c r="C34" s="32" t="s">
        <v>38</v>
      </c>
      <c r="D34" s="75">
        <f aca="true" t="shared" si="1" ref="D34:F35">D35</f>
        <v>100000</v>
      </c>
      <c r="E34" s="75">
        <f t="shared" si="1"/>
        <v>100000</v>
      </c>
      <c r="F34" s="75">
        <f t="shared" si="1"/>
        <v>100000</v>
      </c>
    </row>
    <row r="35" spans="1:6" ht="16.5" customHeight="1">
      <c r="A35" s="13"/>
      <c r="B35" s="52" t="s">
        <v>39</v>
      </c>
      <c r="C35" s="54" t="s">
        <v>40</v>
      </c>
      <c r="D35" s="76">
        <f t="shared" si="1"/>
        <v>100000</v>
      </c>
      <c r="E35" s="76">
        <f t="shared" si="1"/>
        <v>100000</v>
      </c>
      <c r="F35" s="76">
        <f t="shared" si="1"/>
        <v>100000</v>
      </c>
    </row>
    <row r="36" spans="1:6" ht="29.25" customHeight="1">
      <c r="A36" s="18"/>
      <c r="B36" s="52" t="s">
        <v>41</v>
      </c>
      <c r="C36" s="29" t="s">
        <v>42</v>
      </c>
      <c r="D36" s="74">
        <v>100000</v>
      </c>
      <c r="E36" s="74">
        <v>100000</v>
      </c>
      <c r="F36" s="74">
        <v>100000</v>
      </c>
    </row>
    <row r="37" spans="1:6" ht="63.75" customHeight="1" hidden="1">
      <c r="A37" s="18"/>
      <c r="B37" s="52"/>
      <c r="C37" s="29"/>
      <c r="D37" s="53"/>
      <c r="E37" s="74"/>
      <c r="F37" s="74"/>
    </row>
    <row r="38" spans="1:7" ht="15.75" customHeight="1">
      <c r="A38" s="50">
        <v>5</v>
      </c>
      <c r="B38" s="55" t="s">
        <v>43</v>
      </c>
      <c r="C38" s="15" t="s">
        <v>44</v>
      </c>
      <c r="D38" s="77">
        <f>D40-D39</f>
        <v>52909</v>
      </c>
      <c r="E38" s="77">
        <f>E40-E39</f>
        <v>55442</v>
      </c>
      <c r="F38" s="77">
        <f>F40-F39</f>
        <v>56768</v>
      </c>
      <c r="G38" s="56"/>
    </row>
    <row r="39" spans="1:7" ht="12.75">
      <c r="A39" s="18"/>
      <c r="B39" s="57" t="s">
        <v>45</v>
      </c>
      <c r="C39" s="29" t="s">
        <v>46</v>
      </c>
      <c r="D39" s="38">
        <f>17543205.12+D15+D23+D34</f>
        <v>22656602.42</v>
      </c>
      <c r="E39" s="38">
        <f>E15+E23+E34+18027749.1</f>
        <v>21209675.080000002</v>
      </c>
      <c r="F39" s="38">
        <f>F15+F23+F34+18274254.7</f>
        <v>22649176.7</v>
      </c>
      <c r="G39" s="56" t="s">
        <v>47</v>
      </c>
    </row>
    <row r="40" spans="1:7" ht="12.75">
      <c r="A40" s="27"/>
      <c r="B40" s="57" t="s">
        <v>48</v>
      </c>
      <c r="C40" s="29" t="s">
        <v>49</v>
      </c>
      <c r="D40" s="58">
        <f>17866114.12+D20+D28+D33</f>
        <v>22709511.42</v>
      </c>
      <c r="E40" s="58">
        <f>E20+E28+E33+18253191.1</f>
        <v>21265117.080000002</v>
      </c>
      <c r="F40" s="58">
        <f>F20+F28+F33+18491022.7</f>
        <v>22705944.7</v>
      </c>
      <c r="G40" s="56" t="s">
        <v>50</v>
      </c>
    </row>
    <row r="41" spans="1:7" ht="7.5" customHeight="1">
      <c r="A41" s="18"/>
      <c r="B41" s="8"/>
      <c r="C41" s="59"/>
      <c r="D41" s="60"/>
      <c r="E41" s="9"/>
      <c r="F41" s="9"/>
      <c r="G41" s="56"/>
    </row>
    <row r="42" spans="1:8" ht="15" customHeight="1">
      <c r="A42" s="18"/>
      <c r="B42" s="61" t="s">
        <v>51</v>
      </c>
      <c r="C42" s="62" t="s">
        <v>52</v>
      </c>
      <c r="D42" s="78">
        <f>D13+D22+D32+D38+D34</f>
        <v>322908.99999999977</v>
      </c>
      <c r="E42" s="79">
        <f>E13+E22+E32+E38+E34</f>
        <v>225442</v>
      </c>
      <c r="F42" s="79">
        <f>F13+F22+F32+F38+F34</f>
        <v>216768</v>
      </c>
      <c r="G42" s="56"/>
      <c r="H42" s="3"/>
    </row>
    <row r="43" spans="1:6" ht="11.25" customHeight="1">
      <c r="A43" s="27"/>
      <c r="B43" s="14" t="s">
        <v>53</v>
      </c>
      <c r="C43" s="25"/>
      <c r="D43" s="63"/>
      <c r="E43" s="64"/>
      <c r="F43" s="64"/>
    </row>
    <row r="44" ht="12.75" hidden="1"/>
    <row r="45" ht="12.75" hidden="1"/>
    <row r="46" ht="12.75" hidden="1"/>
    <row r="47" ht="12.75" hidden="1"/>
    <row r="48" ht="12.75" hidden="1"/>
    <row r="49" ht="12.75" hidden="1"/>
    <row r="50" ht="8.25" customHeight="1" hidden="1"/>
    <row r="51" ht="6" customHeight="1" hidden="1"/>
    <row r="52" ht="6.75" customHeight="1" hidden="1"/>
    <row r="53" ht="6.75" customHeight="1" hidden="1"/>
    <row r="54" spans="5:6" ht="14.25" customHeight="1">
      <c r="E54" s="82"/>
      <c r="F54" s="65" t="s">
        <v>60</v>
      </c>
    </row>
    <row r="55" spans="1:6" s="66" customFormat="1" ht="17.25" customHeight="1">
      <c r="A55" s="96" t="s">
        <v>54</v>
      </c>
      <c r="B55" s="97"/>
      <c r="C55" s="98" t="s">
        <v>55</v>
      </c>
      <c r="D55" s="98"/>
      <c r="E55" s="98"/>
      <c r="F55" s="98"/>
    </row>
    <row r="56" spans="1:8" s="66" customFormat="1" ht="17.25" customHeight="1">
      <c r="A56" s="99" t="s">
        <v>56</v>
      </c>
      <c r="B56" s="99"/>
      <c r="C56" s="98" t="s">
        <v>1</v>
      </c>
      <c r="D56" s="98"/>
      <c r="E56" s="98"/>
      <c r="F56" s="98"/>
      <c r="H56" s="67"/>
    </row>
    <row r="57" spans="1:6" s="66" customFormat="1" ht="9.75" customHeight="1">
      <c r="A57" s="85"/>
      <c r="B57" s="85"/>
      <c r="C57" s="84"/>
      <c r="D57" s="67"/>
      <c r="E57" s="67"/>
      <c r="F57" s="67"/>
    </row>
    <row r="58" spans="1:6" s="66" customFormat="1" ht="17.25" customHeight="1">
      <c r="A58" s="99" t="s">
        <v>57</v>
      </c>
      <c r="B58" s="99"/>
      <c r="C58" s="98" t="s">
        <v>58</v>
      </c>
      <c r="D58" s="98"/>
      <c r="E58" s="98"/>
      <c r="F58" s="98"/>
    </row>
    <row r="59" spans="1:3" ht="12.75" hidden="1">
      <c r="A59" s="93"/>
      <c r="B59" s="93"/>
      <c r="C59" s="93"/>
    </row>
    <row r="60" spans="1:3" ht="6" customHeight="1" hidden="1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6" ht="12.75">
      <c r="A63" s="93"/>
      <c r="B63" s="93"/>
      <c r="C63" s="93"/>
      <c r="D63" s="74">
        <v>290468</v>
      </c>
      <c r="E63" s="90">
        <v>221797</v>
      </c>
      <c r="F63" s="90">
        <v>210330</v>
      </c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13" s="3" customFormat="1" ht="12.75">
      <c r="A66" s="94"/>
      <c r="B66" s="94"/>
      <c r="C66" s="94"/>
      <c r="G66" s="82"/>
      <c r="H66" s="82"/>
      <c r="I66" s="82"/>
      <c r="J66" s="82"/>
      <c r="K66" s="82"/>
      <c r="L66" s="82"/>
      <c r="M66" s="82"/>
    </row>
    <row r="67" spans="1:13" s="3" customFormat="1" ht="12.75">
      <c r="A67" s="82"/>
      <c r="B67" s="1"/>
      <c r="C67" s="82"/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83" spans="1:13" s="3" customFormat="1" ht="12.75">
      <c r="A83" s="82"/>
      <c r="B83" s="1"/>
      <c r="C83" s="82"/>
      <c r="G83" s="82"/>
      <c r="H83" s="82"/>
      <c r="I83" s="82"/>
      <c r="J83" s="82"/>
      <c r="K83" s="82"/>
      <c r="L83" s="82"/>
      <c r="M83" s="82"/>
    </row>
    <row r="87" spans="1:13" s="3" customFormat="1" ht="12.75">
      <c r="A87" s="82"/>
      <c r="B87" s="1"/>
      <c r="C87" s="82"/>
      <c r="G87" s="82"/>
      <c r="H87" s="82"/>
      <c r="I87" s="82"/>
      <c r="J87" s="82"/>
      <c r="K87" s="82"/>
      <c r="L87" s="82"/>
      <c r="M87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91" spans="1:13" s="3" customFormat="1" ht="12.75">
      <c r="A91" s="82"/>
      <c r="B91" s="1"/>
      <c r="C91" s="82"/>
      <c r="G91" s="82"/>
      <c r="H91" s="82"/>
      <c r="I91" s="82"/>
      <c r="J91" s="82"/>
      <c r="K91" s="82"/>
      <c r="L91" s="82"/>
      <c r="M91" s="82"/>
    </row>
  </sheetData>
  <sheetProtection/>
  <mergeCells count="15">
    <mergeCell ref="A59:C63"/>
    <mergeCell ref="A64:C66"/>
    <mergeCell ref="D9:E9"/>
    <mergeCell ref="A55:B55"/>
    <mergeCell ref="C55:F55"/>
    <mergeCell ref="A56:B56"/>
    <mergeCell ref="C56:F56"/>
    <mergeCell ref="A58:B58"/>
    <mergeCell ref="C58:F58"/>
    <mergeCell ref="A7:E7"/>
    <mergeCell ref="D1:E1"/>
    <mergeCell ref="D2:E2"/>
    <mergeCell ref="D3:E3"/>
    <mergeCell ref="D4:E4"/>
    <mergeCell ref="A6:E6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view="pageLayout" zoomScale="0" zoomScaleSheetLayoutView="100" zoomScalePageLayoutView="0" workbookViewId="0" topLeftCell="A21">
      <selection activeCell="D42" sqref="D42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9.421875" style="82" bestFit="1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1247490.2999999998</v>
      </c>
      <c r="E13" s="17">
        <f>E15-E19</f>
        <v>300832.98</v>
      </c>
      <c r="F13" s="17">
        <f>F15-F19</f>
        <v>605000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4247490.3</v>
      </c>
      <c r="E15" s="21">
        <f>E16</f>
        <v>2300832.98</v>
      </c>
      <c r="F15" s="21">
        <f>F16</f>
        <v>3505000</v>
      </c>
    </row>
    <row r="16" spans="1:7" ht="12.75">
      <c r="A16" s="18"/>
      <c r="B16" s="22" t="s">
        <v>14</v>
      </c>
      <c r="C16" s="23" t="s">
        <v>15</v>
      </c>
      <c r="D16" s="9">
        <f>D20+D27-D29+D33-D34+322909-52909</f>
        <v>4247490.3</v>
      </c>
      <c r="E16" s="9">
        <f>E20+E27-E29+E33-E34+221797-51797</f>
        <v>2300832.98</v>
      </c>
      <c r="F16" s="9">
        <f>F20+F27-F29+F33-F34+210330-50330</f>
        <v>3505000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f>700000+600000+700000+500000+500000</f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-502490.30000000005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 aca="true" t="shared" si="0" ref="D23:F24">D24</f>
        <v>756465</v>
      </c>
      <c r="E23" s="70">
        <f t="shared" si="0"/>
        <v>781093</v>
      </c>
      <c r="F23" s="70">
        <f t="shared" si="0"/>
        <v>769922</v>
      </c>
    </row>
    <row r="24" spans="1:6" ht="25.5">
      <c r="A24" s="18"/>
      <c r="B24" s="37" t="s">
        <v>25</v>
      </c>
      <c r="C24" s="29" t="s">
        <v>26</v>
      </c>
      <c r="D24" s="71">
        <f t="shared" si="0"/>
        <v>756465</v>
      </c>
      <c r="E24" s="71">
        <f t="shared" si="0"/>
        <v>781093</v>
      </c>
      <c r="F24" s="71">
        <f t="shared" si="0"/>
        <v>769922</v>
      </c>
    </row>
    <row r="25" spans="1:6" ht="12.75">
      <c r="A25" s="18"/>
      <c r="B25" s="39" t="s">
        <v>27</v>
      </c>
      <c r="C25" s="29"/>
      <c r="D25" s="71">
        <v>756465</v>
      </c>
      <c r="E25" s="71">
        <v>781093</v>
      </c>
      <c r="F25" s="71">
        <v>769922</v>
      </c>
    </row>
    <row r="26" spans="1:6" ht="12.75" hidden="1">
      <c r="A26" s="18"/>
      <c r="B26" s="81" t="s">
        <v>61</v>
      </c>
      <c r="C26" s="29"/>
      <c r="D26" s="71"/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1258955.3</v>
      </c>
      <c r="E27" s="36">
        <f>E28</f>
        <v>1011925.98</v>
      </c>
      <c r="F27" s="36">
        <f>F28</f>
        <v>769922</v>
      </c>
      <c r="G27" s="3"/>
    </row>
    <row r="28" spans="1:7" ht="25.5">
      <c r="A28" s="40"/>
      <c r="B28" s="41" t="s">
        <v>30</v>
      </c>
      <c r="C28" s="29" t="s">
        <v>31</v>
      </c>
      <c r="D28" s="42">
        <f>D29+D30+D31</f>
        <v>1258955.3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f>D25</f>
        <v>756465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13" ht="16.5" customHeight="1">
      <c r="A32" s="50">
        <v>3</v>
      </c>
      <c r="B32" s="51" t="s">
        <v>33</v>
      </c>
      <c r="C32" s="32" t="s">
        <v>34</v>
      </c>
      <c r="D32" s="73">
        <f>-D33</f>
        <v>-575000</v>
      </c>
      <c r="E32" s="73">
        <f>-E33</f>
        <v>0</v>
      </c>
      <c r="F32" s="73">
        <f>-F33</f>
        <v>-545000</v>
      </c>
      <c r="L32" s="48"/>
      <c r="M32" s="49"/>
    </row>
    <row r="33" spans="1:6" ht="51" customHeight="1">
      <c r="A33" s="27"/>
      <c r="B33" s="52" t="s">
        <v>35</v>
      </c>
      <c r="C33" s="29" t="s">
        <v>36</v>
      </c>
      <c r="D33" s="74">
        <v>575000</v>
      </c>
      <c r="E33" s="53">
        <v>0</v>
      </c>
      <c r="F33" s="53">
        <v>545000</v>
      </c>
    </row>
    <row r="34" spans="1:6" ht="16.5" customHeight="1">
      <c r="A34" s="50">
        <v>4</v>
      </c>
      <c r="B34" s="51" t="s">
        <v>37</v>
      </c>
      <c r="C34" s="32" t="s">
        <v>38</v>
      </c>
      <c r="D34" s="75">
        <f aca="true" t="shared" si="1" ref="D34:F35">D35</f>
        <v>100000</v>
      </c>
      <c r="E34" s="75">
        <f t="shared" si="1"/>
        <v>100000</v>
      </c>
      <c r="F34" s="75">
        <f t="shared" si="1"/>
        <v>100000</v>
      </c>
    </row>
    <row r="35" spans="1:6" ht="16.5" customHeight="1">
      <c r="A35" s="13"/>
      <c r="B35" s="52" t="s">
        <v>39</v>
      </c>
      <c r="C35" s="54" t="s">
        <v>40</v>
      </c>
      <c r="D35" s="76">
        <f t="shared" si="1"/>
        <v>100000</v>
      </c>
      <c r="E35" s="76">
        <f t="shared" si="1"/>
        <v>100000</v>
      </c>
      <c r="F35" s="76">
        <f t="shared" si="1"/>
        <v>100000</v>
      </c>
    </row>
    <row r="36" spans="1:6" ht="29.25" customHeight="1">
      <c r="A36" s="18"/>
      <c r="B36" s="52" t="s">
        <v>41</v>
      </c>
      <c r="C36" s="29" t="s">
        <v>42</v>
      </c>
      <c r="D36" s="74">
        <v>100000</v>
      </c>
      <c r="E36" s="74">
        <v>100000</v>
      </c>
      <c r="F36" s="74">
        <v>100000</v>
      </c>
    </row>
    <row r="37" spans="1:6" ht="63.75" customHeight="1" hidden="1">
      <c r="A37" s="18"/>
      <c r="B37" s="52"/>
      <c r="C37" s="29"/>
      <c r="D37" s="53"/>
      <c r="E37" s="74"/>
      <c r="F37" s="74"/>
    </row>
    <row r="38" spans="1:7" ht="15.75" customHeight="1">
      <c r="A38" s="50">
        <v>5</v>
      </c>
      <c r="B38" s="55" t="s">
        <v>43</v>
      </c>
      <c r="C38" s="15" t="s">
        <v>44</v>
      </c>
      <c r="D38" s="77">
        <f>D40-D39</f>
        <v>52909.01000000164</v>
      </c>
      <c r="E38" s="77">
        <f>E40-E39</f>
        <v>55442</v>
      </c>
      <c r="F38" s="77">
        <f>F40-F39</f>
        <v>56768</v>
      </c>
      <c r="G38" s="56"/>
    </row>
    <row r="39" spans="1:7" ht="12.75">
      <c r="A39" s="18"/>
      <c r="B39" s="57" t="s">
        <v>45</v>
      </c>
      <c r="C39" s="29" t="s">
        <v>46</v>
      </c>
      <c r="D39" s="38">
        <f>17328004.2+D15+D23+D34</f>
        <v>22431959.5</v>
      </c>
      <c r="E39" s="38">
        <f>E15+E23+E34+17510855.9</f>
        <v>20692781.88</v>
      </c>
      <c r="F39" s="38">
        <f>F15+F23+F34+17761782.5</f>
        <v>22136704.5</v>
      </c>
      <c r="G39" s="56" t="s">
        <v>47</v>
      </c>
    </row>
    <row r="40" spans="1:7" ht="12.75">
      <c r="A40" s="27"/>
      <c r="B40" s="57" t="s">
        <v>48</v>
      </c>
      <c r="C40" s="29" t="s">
        <v>49</v>
      </c>
      <c r="D40" s="58">
        <f>17650913.21+D20+D28+D33</f>
        <v>22484868.51</v>
      </c>
      <c r="E40" s="58">
        <f>E20+E28+E33+17736297.9</f>
        <v>20748223.88</v>
      </c>
      <c r="F40" s="58">
        <f>F20+F28+F33+17978550.5</f>
        <v>22193472.5</v>
      </c>
      <c r="G40" s="56" t="s">
        <v>50</v>
      </c>
    </row>
    <row r="41" spans="1:7" ht="7.5" customHeight="1">
      <c r="A41" s="18"/>
      <c r="B41" s="8"/>
      <c r="C41" s="59"/>
      <c r="D41" s="60"/>
      <c r="E41" s="9"/>
      <c r="F41" s="9"/>
      <c r="G41" s="56"/>
    </row>
    <row r="42" spans="1:8" ht="15" customHeight="1">
      <c r="A42" s="18"/>
      <c r="B42" s="61" t="s">
        <v>51</v>
      </c>
      <c r="C42" s="62" t="s">
        <v>52</v>
      </c>
      <c r="D42" s="78">
        <f>D13+D22+D32+D38+D34</f>
        <v>322909.0100000014</v>
      </c>
      <c r="E42" s="79">
        <f>E13+E22+E32+E38+E34</f>
        <v>225442</v>
      </c>
      <c r="F42" s="79">
        <f>F13+F22+F32+F38+F34</f>
        <v>216768</v>
      </c>
      <c r="G42" s="56"/>
      <c r="H42" s="3"/>
    </row>
    <row r="43" spans="1:6" ht="11.25" customHeight="1">
      <c r="A43" s="27"/>
      <c r="B43" s="14" t="s">
        <v>53</v>
      </c>
      <c r="C43" s="25"/>
      <c r="D43" s="63"/>
      <c r="E43" s="64"/>
      <c r="F43" s="64"/>
    </row>
    <row r="44" ht="12.75" hidden="1"/>
    <row r="45" ht="12.75" hidden="1"/>
    <row r="46" ht="12.75" hidden="1"/>
    <row r="47" ht="12.75" hidden="1"/>
    <row r="48" ht="12.75" hidden="1"/>
    <row r="49" ht="12.75" hidden="1"/>
    <row r="50" ht="8.25" customHeight="1" hidden="1"/>
    <row r="51" ht="6" customHeight="1" hidden="1"/>
    <row r="52" ht="6.75" customHeight="1" hidden="1"/>
    <row r="53" ht="6.75" customHeight="1" hidden="1"/>
    <row r="54" spans="5:6" ht="14.25" customHeight="1">
      <c r="E54" s="82"/>
      <c r="F54" s="65" t="s">
        <v>60</v>
      </c>
    </row>
    <row r="55" spans="1:6" s="66" customFormat="1" ht="17.25" customHeight="1">
      <c r="A55" s="96" t="s">
        <v>54</v>
      </c>
      <c r="B55" s="97"/>
      <c r="C55" s="98" t="s">
        <v>55</v>
      </c>
      <c r="D55" s="98"/>
      <c r="E55" s="98"/>
      <c r="F55" s="98"/>
    </row>
    <row r="56" spans="1:8" s="66" customFormat="1" ht="17.25" customHeight="1">
      <c r="A56" s="99" t="s">
        <v>56</v>
      </c>
      <c r="B56" s="99"/>
      <c r="C56" s="98" t="s">
        <v>1</v>
      </c>
      <c r="D56" s="98"/>
      <c r="E56" s="98"/>
      <c r="F56" s="98"/>
      <c r="H56" s="67"/>
    </row>
    <row r="57" spans="1:6" s="66" customFormat="1" ht="9.75" customHeight="1">
      <c r="A57" s="85"/>
      <c r="B57" s="85"/>
      <c r="C57" s="84"/>
      <c r="D57" s="67"/>
      <c r="E57" s="67"/>
      <c r="F57" s="67"/>
    </row>
    <row r="58" spans="1:6" s="66" customFormat="1" ht="17.25" customHeight="1">
      <c r="A58" s="99" t="s">
        <v>57</v>
      </c>
      <c r="B58" s="99"/>
      <c r="C58" s="98" t="s">
        <v>58</v>
      </c>
      <c r="D58" s="98"/>
      <c r="E58" s="98"/>
      <c r="F58" s="98"/>
    </row>
    <row r="59" spans="1:3" ht="12.75" hidden="1">
      <c r="A59" s="93"/>
      <c r="B59" s="93"/>
      <c r="C59" s="93"/>
    </row>
    <row r="60" spans="1:3" ht="6" customHeight="1" hidden="1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6" ht="12.75">
      <c r="A63" s="93"/>
      <c r="B63" s="93"/>
      <c r="C63" s="93"/>
      <c r="D63" s="74">
        <v>290468</v>
      </c>
      <c r="E63" s="90">
        <v>221797</v>
      </c>
      <c r="F63" s="90">
        <v>210330</v>
      </c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13" s="3" customFormat="1" ht="12.75">
      <c r="A66" s="94"/>
      <c r="B66" s="94"/>
      <c r="C66" s="94"/>
      <c r="G66" s="82"/>
      <c r="H66" s="82"/>
      <c r="I66" s="82"/>
      <c r="J66" s="82"/>
      <c r="K66" s="82"/>
      <c r="L66" s="82"/>
      <c r="M66" s="82"/>
    </row>
    <row r="67" spans="1:13" s="3" customFormat="1" ht="12.75">
      <c r="A67" s="82"/>
      <c r="B67" s="1"/>
      <c r="C67" s="82"/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83" spans="1:13" s="3" customFormat="1" ht="12.75">
      <c r="A83" s="82"/>
      <c r="B83" s="1"/>
      <c r="C83" s="82"/>
      <c r="G83" s="82"/>
      <c r="H83" s="82"/>
      <c r="I83" s="82"/>
      <c r="J83" s="82"/>
      <c r="K83" s="82"/>
      <c r="L83" s="82"/>
      <c r="M83" s="82"/>
    </row>
    <row r="87" spans="1:13" s="3" customFormat="1" ht="12.75">
      <c r="A87" s="82"/>
      <c r="B87" s="1"/>
      <c r="C87" s="82"/>
      <c r="G87" s="82"/>
      <c r="H87" s="82"/>
      <c r="I87" s="82"/>
      <c r="J87" s="82"/>
      <c r="K87" s="82"/>
      <c r="L87" s="82"/>
      <c r="M87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91" spans="1:13" s="3" customFormat="1" ht="12.75">
      <c r="A91" s="82"/>
      <c r="B91" s="1"/>
      <c r="C91" s="82"/>
      <c r="G91" s="82"/>
      <c r="H91" s="82"/>
      <c r="I91" s="82"/>
      <c r="J91" s="82"/>
      <c r="K91" s="82"/>
      <c r="L91" s="82"/>
      <c r="M91" s="82"/>
    </row>
  </sheetData>
  <sheetProtection/>
  <mergeCells count="15">
    <mergeCell ref="A7:E7"/>
    <mergeCell ref="D1:E1"/>
    <mergeCell ref="D2:E2"/>
    <mergeCell ref="D3:E3"/>
    <mergeCell ref="D4:E4"/>
    <mergeCell ref="A6:E6"/>
    <mergeCell ref="A59:C63"/>
    <mergeCell ref="A64:C66"/>
    <mergeCell ref="D9:E9"/>
    <mergeCell ref="A55:B55"/>
    <mergeCell ref="C55:F55"/>
    <mergeCell ref="A56:B56"/>
    <mergeCell ref="C56:F56"/>
    <mergeCell ref="A58:B58"/>
    <mergeCell ref="C58:F58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1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view="pageLayout" zoomScale="0" zoomScaleSheetLayoutView="100" zoomScalePageLayoutView="0" workbookViewId="0" topLeftCell="A18">
      <selection activeCell="E33" sqref="E33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9.421875" style="82" bestFit="1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1247490.2999999998</v>
      </c>
      <c r="E13" s="17">
        <f>E15-E19</f>
        <v>845832.98</v>
      </c>
      <c r="F13" s="17">
        <f>F15-F19</f>
        <v>60000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4247490.3</v>
      </c>
      <c r="E15" s="21">
        <f>E16</f>
        <v>2845832.98</v>
      </c>
      <c r="F15" s="21">
        <f>F16</f>
        <v>2960000</v>
      </c>
    </row>
    <row r="16" spans="1:7" ht="12.75">
      <c r="A16" s="18"/>
      <c r="B16" s="22" t="s">
        <v>14</v>
      </c>
      <c r="C16" s="23" t="s">
        <v>15</v>
      </c>
      <c r="D16" s="9">
        <f>D20+D27-D29+D33-D34+322909-52909</f>
        <v>4247490.3</v>
      </c>
      <c r="E16" s="9">
        <f>E20+E27-E29+E33-E34+221797-51797</f>
        <v>2845832.98</v>
      </c>
      <c r="F16" s="9">
        <f>F20+F27-F29+F33-F34+210330-50330</f>
        <v>2960000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f>700000+600000+700000+500000+500000</f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-502490.30000000005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 aca="true" t="shared" si="0" ref="D23:F24">D24</f>
        <v>756465</v>
      </c>
      <c r="E23" s="70">
        <f t="shared" si="0"/>
        <v>781093</v>
      </c>
      <c r="F23" s="70">
        <f t="shared" si="0"/>
        <v>769922</v>
      </c>
    </row>
    <row r="24" spans="1:6" ht="25.5">
      <c r="A24" s="18"/>
      <c r="B24" s="37" t="s">
        <v>25</v>
      </c>
      <c r="C24" s="29" t="s">
        <v>26</v>
      </c>
      <c r="D24" s="71">
        <f t="shared" si="0"/>
        <v>756465</v>
      </c>
      <c r="E24" s="71">
        <f t="shared" si="0"/>
        <v>781093</v>
      </c>
      <c r="F24" s="71">
        <f t="shared" si="0"/>
        <v>769922</v>
      </c>
    </row>
    <row r="25" spans="1:6" ht="12.75">
      <c r="A25" s="18"/>
      <c r="B25" s="39" t="s">
        <v>27</v>
      </c>
      <c r="C25" s="29"/>
      <c r="D25" s="71">
        <v>756465</v>
      </c>
      <c r="E25" s="71">
        <v>781093</v>
      </c>
      <c r="F25" s="71">
        <v>769922</v>
      </c>
    </row>
    <row r="26" spans="1:6" ht="12.75" hidden="1">
      <c r="A26" s="18"/>
      <c r="B26" s="81" t="s">
        <v>61</v>
      </c>
      <c r="C26" s="29"/>
      <c r="D26" s="71"/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1258955.3</v>
      </c>
      <c r="E27" s="36">
        <f>E28</f>
        <v>1011925.98</v>
      </c>
      <c r="F27" s="36">
        <f>F28</f>
        <v>769922</v>
      </c>
      <c r="G27" s="3"/>
    </row>
    <row r="28" spans="1:7" ht="25.5">
      <c r="A28" s="40"/>
      <c r="B28" s="41" t="s">
        <v>30</v>
      </c>
      <c r="C28" s="29" t="s">
        <v>31</v>
      </c>
      <c r="D28" s="42">
        <f>D29+D30+D31</f>
        <v>1258955.3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f>D25</f>
        <v>756465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13" ht="16.5" customHeight="1">
      <c r="A32" s="50">
        <v>3</v>
      </c>
      <c r="B32" s="51" t="s">
        <v>33</v>
      </c>
      <c r="C32" s="32" t="s">
        <v>34</v>
      </c>
      <c r="D32" s="73">
        <f>-D33</f>
        <v>-575000</v>
      </c>
      <c r="E32" s="73">
        <f>-E33</f>
        <v>-545000</v>
      </c>
      <c r="F32" s="73">
        <f>-F33</f>
        <v>0</v>
      </c>
      <c r="L32" s="48"/>
      <c r="M32" s="49"/>
    </row>
    <row r="33" spans="1:6" ht="51" customHeight="1">
      <c r="A33" s="27"/>
      <c r="B33" s="52" t="s">
        <v>35</v>
      </c>
      <c r="C33" s="29" t="s">
        <v>36</v>
      </c>
      <c r="D33" s="74">
        <v>575000</v>
      </c>
      <c r="E33" s="53">
        <v>545000</v>
      </c>
      <c r="F33" s="53">
        <v>0</v>
      </c>
    </row>
    <row r="34" spans="1:6" ht="16.5" customHeight="1">
      <c r="A34" s="50">
        <v>4</v>
      </c>
      <c r="B34" s="51" t="s">
        <v>37</v>
      </c>
      <c r="C34" s="32" t="s">
        <v>38</v>
      </c>
      <c r="D34" s="75">
        <f aca="true" t="shared" si="1" ref="D34:F35">D35</f>
        <v>100000</v>
      </c>
      <c r="E34" s="75">
        <f t="shared" si="1"/>
        <v>100000</v>
      </c>
      <c r="F34" s="75">
        <f t="shared" si="1"/>
        <v>100000</v>
      </c>
    </row>
    <row r="35" spans="1:6" ht="16.5" customHeight="1">
      <c r="A35" s="13"/>
      <c r="B35" s="52" t="s">
        <v>39</v>
      </c>
      <c r="C35" s="54" t="s">
        <v>40</v>
      </c>
      <c r="D35" s="76">
        <f t="shared" si="1"/>
        <v>100000</v>
      </c>
      <c r="E35" s="76">
        <f t="shared" si="1"/>
        <v>100000</v>
      </c>
      <c r="F35" s="76">
        <f t="shared" si="1"/>
        <v>100000</v>
      </c>
    </row>
    <row r="36" spans="1:6" ht="29.25" customHeight="1">
      <c r="A36" s="18"/>
      <c r="B36" s="52" t="s">
        <v>41</v>
      </c>
      <c r="C36" s="29" t="s">
        <v>42</v>
      </c>
      <c r="D36" s="74">
        <v>100000</v>
      </c>
      <c r="E36" s="74">
        <v>100000</v>
      </c>
      <c r="F36" s="74">
        <v>100000</v>
      </c>
    </row>
    <row r="37" spans="1:6" ht="63.75" customHeight="1" hidden="1">
      <c r="A37" s="18"/>
      <c r="B37" s="52"/>
      <c r="C37" s="29"/>
      <c r="D37" s="53"/>
      <c r="E37" s="74"/>
      <c r="F37" s="74"/>
    </row>
    <row r="38" spans="1:7" ht="15.75" customHeight="1">
      <c r="A38" s="50">
        <v>5</v>
      </c>
      <c r="B38" s="55" t="s">
        <v>43</v>
      </c>
      <c r="C38" s="15" t="s">
        <v>44</v>
      </c>
      <c r="D38" s="77">
        <f>D40-D39</f>
        <v>52909.01000000164</v>
      </c>
      <c r="E38" s="77">
        <f>E40-E39</f>
        <v>51797</v>
      </c>
      <c r="F38" s="77">
        <f>F40-F39</f>
        <v>50330</v>
      </c>
      <c r="G38" s="56"/>
    </row>
    <row r="39" spans="1:7" ht="12.75">
      <c r="A39" s="18"/>
      <c r="B39" s="57" t="s">
        <v>45</v>
      </c>
      <c r="C39" s="29" t="s">
        <v>46</v>
      </c>
      <c r="D39" s="38">
        <f>17328004.2+D15+D23+D34</f>
        <v>22431959.5</v>
      </c>
      <c r="E39" s="38">
        <f>E15+E23+E34+17510855.9</f>
        <v>21237781.88</v>
      </c>
      <c r="F39" s="38">
        <f>F15+F23+F34+17761782.5</f>
        <v>21591704.5</v>
      </c>
      <c r="G39" s="56" t="s">
        <v>47</v>
      </c>
    </row>
    <row r="40" spans="1:7" ht="12.75">
      <c r="A40" s="27"/>
      <c r="B40" s="57" t="s">
        <v>48</v>
      </c>
      <c r="C40" s="29" t="s">
        <v>49</v>
      </c>
      <c r="D40" s="58">
        <f>17650913.21+D20+D28+D33</f>
        <v>22484868.51</v>
      </c>
      <c r="E40" s="58">
        <f>E20+E28+E33+17732652.9</f>
        <v>21289578.88</v>
      </c>
      <c r="F40" s="58">
        <f>F20+F28+F33+17972112.5</f>
        <v>21642034.5</v>
      </c>
      <c r="G40" s="56" t="s">
        <v>50</v>
      </c>
    </row>
    <row r="41" spans="1:7" ht="7.5" customHeight="1">
      <c r="A41" s="18"/>
      <c r="B41" s="8"/>
      <c r="C41" s="59"/>
      <c r="D41" s="60"/>
      <c r="E41" s="9"/>
      <c r="F41" s="9"/>
      <c r="G41" s="56"/>
    </row>
    <row r="42" spans="1:8" ht="15" customHeight="1">
      <c r="A42" s="18"/>
      <c r="B42" s="61" t="s">
        <v>51</v>
      </c>
      <c r="C42" s="62" t="s">
        <v>52</v>
      </c>
      <c r="D42" s="78">
        <f>D13+D22+D32+D38+D34</f>
        <v>322909.0100000014</v>
      </c>
      <c r="E42" s="79">
        <f>E13+E22+E32+E38+E34</f>
        <v>221797</v>
      </c>
      <c r="F42" s="79">
        <f>F13+F22+F32+F38+F34</f>
        <v>210330</v>
      </c>
      <c r="G42" s="56"/>
      <c r="H42" s="3"/>
    </row>
    <row r="43" spans="1:6" ht="11.25" customHeight="1">
      <c r="A43" s="27"/>
      <c r="B43" s="14" t="s">
        <v>53</v>
      </c>
      <c r="C43" s="25"/>
      <c r="D43" s="63"/>
      <c r="E43" s="64"/>
      <c r="F43" s="64"/>
    </row>
    <row r="44" ht="12.75" hidden="1"/>
    <row r="45" ht="12.75" hidden="1"/>
    <row r="46" ht="12.75" hidden="1"/>
    <row r="47" ht="12.75" hidden="1"/>
    <row r="48" ht="12.75" hidden="1"/>
    <row r="49" ht="12.75" hidden="1"/>
    <row r="50" ht="8.25" customHeight="1" hidden="1"/>
    <row r="51" ht="6" customHeight="1" hidden="1"/>
    <row r="52" ht="6.75" customHeight="1" hidden="1"/>
    <row r="53" ht="6.75" customHeight="1" hidden="1"/>
    <row r="54" spans="5:6" ht="14.25" customHeight="1">
      <c r="E54" s="82"/>
      <c r="F54" s="65" t="s">
        <v>60</v>
      </c>
    </row>
    <row r="55" spans="1:6" s="66" customFormat="1" ht="17.25" customHeight="1">
      <c r="A55" s="96" t="s">
        <v>54</v>
      </c>
      <c r="B55" s="97"/>
      <c r="C55" s="98" t="s">
        <v>55</v>
      </c>
      <c r="D55" s="98"/>
      <c r="E55" s="98"/>
      <c r="F55" s="98"/>
    </row>
    <row r="56" spans="1:8" s="66" customFormat="1" ht="17.25" customHeight="1">
      <c r="A56" s="99" t="s">
        <v>56</v>
      </c>
      <c r="B56" s="99"/>
      <c r="C56" s="98" t="s">
        <v>1</v>
      </c>
      <c r="D56" s="98"/>
      <c r="E56" s="98"/>
      <c r="F56" s="98"/>
      <c r="H56" s="67"/>
    </row>
    <row r="57" spans="1:6" s="66" customFormat="1" ht="9.75" customHeight="1">
      <c r="A57" s="85"/>
      <c r="B57" s="85"/>
      <c r="C57" s="84"/>
      <c r="D57" s="67"/>
      <c r="E57" s="67"/>
      <c r="F57" s="67"/>
    </row>
    <row r="58" spans="1:6" s="66" customFormat="1" ht="17.25" customHeight="1">
      <c r="A58" s="99" t="s">
        <v>57</v>
      </c>
      <c r="B58" s="99"/>
      <c r="C58" s="98" t="s">
        <v>58</v>
      </c>
      <c r="D58" s="98"/>
      <c r="E58" s="98"/>
      <c r="F58" s="98"/>
    </row>
    <row r="59" spans="1:3" ht="12.75" hidden="1">
      <c r="A59" s="93"/>
      <c r="B59" s="93"/>
      <c r="C59" s="93"/>
    </row>
    <row r="60" spans="1:3" ht="6" customHeight="1" hidden="1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6" ht="12.75">
      <c r="A63" s="93"/>
      <c r="B63" s="93"/>
      <c r="C63" s="93"/>
      <c r="D63" s="74">
        <v>290468</v>
      </c>
      <c r="E63" s="90">
        <v>221797</v>
      </c>
      <c r="F63" s="90">
        <v>210330</v>
      </c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13" s="3" customFormat="1" ht="12.75">
      <c r="A66" s="94"/>
      <c r="B66" s="94"/>
      <c r="C66" s="94"/>
      <c r="G66" s="82"/>
      <c r="H66" s="82"/>
      <c r="I66" s="82"/>
      <c r="J66" s="82"/>
      <c r="K66" s="82"/>
      <c r="L66" s="82"/>
      <c r="M66" s="82"/>
    </row>
    <row r="67" spans="1:13" s="3" customFormat="1" ht="12.75">
      <c r="A67" s="82"/>
      <c r="B67" s="1"/>
      <c r="C67" s="82"/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83" spans="1:13" s="3" customFormat="1" ht="12.75">
      <c r="A83" s="82"/>
      <c r="B83" s="1"/>
      <c r="C83" s="82"/>
      <c r="G83" s="82"/>
      <c r="H83" s="82"/>
      <c r="I83" s="82"/>
      <c r="J83" s="82"/>
      <c r="K83" s="82"/>
      <c r="L83" s="82"/>
      <c r="M83" s="82"/>
    </row>
    <row r="87" spans="1:13" s="3" customFormat="1" ht="12.75">
      <c r="A87" s="82"/>
      <c r="B87" s="1"/>
      <c r="C87" s="82"/>
      <c r="G87" s="82"/>
      <c r="H87" s="82"/>
      <c r="I87" s="82"/>
      <c r="J87" s="82"/>
      <c r="K87" s="82"/>
      <c r="L87" s="82"/>
      <c r="M87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91" spans="1:13" s="3" customFormat="1" ht="12.75">
      <c r="A91" s="82"/>
      <c r="B91" s="1"/>
      <c r="C91" s="82"/>
      <c r="G91" s="82"/>
      <c r="H91" s="82"/>
      <c r="I91" s="82"/>
      <c r="J91" s="82"/>
      <c r="K91" s="82"/>
      <c r="L91" s="82"/>
      <c r="M91" s="82"/>
    </row>
  </sheetData>
  <sheetProtection/>
  <mergeCells count="15">
    <mergeCell ref="A59:C63"/>
    <mergeCell ref="A64:C66"/>
    <mergeCell ref="D9:E9"/>
    <mergeCell ref="A55:B55"/>
    <mergeCell ref="C55:F55"/>
    <mergeCell ref="A56:B56"/>
    <mergeCell ref="C56:F56"/>
    <mergeCell ref="A58:B58"/>
    <mergeCell ref="C58:F58"/>
    <mergeCell ref="A7:E7"/>
    <mergeCell ref="D1:E1"/>
    <mergeCell ref="D2:E2"/>
    <mergeCell ref="D3:E3"/>
    <mergeCell ref="D4:E4"/>
    <mergeCell ref="A6:E6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1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view="pageLayout" zoomScale="0" zoomScaleSheetLayoutView="100" zoomScalePageLayoutView="0" workbookViewId="0" topLeftCell="A24">
      <selection activeCell="D39" sqref="D39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9.421875" style="82" bestFit="1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1209440.2999999998</v>
      </c>
      <c r="E13" s="17">
        <f>E15-E19</f>
        <v>845832.98</v>
      </c>
      <c r="F13" s="17">
        <f>F15-F19</f>
        <v>60000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4209440.3</v>
      </c>
      <c r="E15" s="21">
        <f>E16</f>
        <v>2845832.98</v>
      </c>
      <c r="F15" s="21">
        <f>F16</f>
        <v>2960000</v>
      </c>
    </row>
    <row r="16" spans="1:7" ht="12.75">
      <c r="A16" s="18"/>
      <c r="B16" s="22" t="s">
        <v>14</v>
      </c>
      <c r="C16" s="23" t="s">
        <v>15</v>
      </c>
      <c r="D16" s="9">
        <f>D20+D27-D29+D33-D34+290468-58518</f>
        <v>4209440.3</v>
      </c>
      <c r="E16" s="9">
        <f>E20+E27-E29+E33-E34+221797-51797</f>
        <v>2845832.98</v>
      </c>
      <c r="F16" s="9">
        <f>F20+F27-F29+F33-F34+210330-50330</f>
        <v>2960000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f>700000+600000+700000+500000+500000</f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-502490.30000000005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 aca="true" t="shared" si="0" ref="D23:F24">D24</f>
        <v>756465</v>
      </c>
      <c r="E23" s="70">
        <f t="shared" si="0"/>
        <v>781093</v>
      </c>
      <c r="F23" s="70">
        <f t="shared" si="0"/>
        <v>769922</v>
      </c>
    </row>
    <row r="24" spans="1:6" ht="25.5">
      <c r="A24" s="18"/>
      <c r="B24" s="37" t="s">
        <v>25</v>
      </c>
      <c r="C24" s="29" t="s">
        <v>26</v>
      </c>
      <c r="D24" s="71">
        <f t="shared" si="0"/>
        <v>756465</v>
      </c>
      <c r="E24" s="71">
        <f t="shared" si="0"/>
        <v>781093</v>
      </c>
      <c r="F24" s="71">
        <f t="shared" si="0"/>
        <v>769922</v>
      </c>
    </row>
    <row r="25" spans="1:6" ht="12.75">
      <c r="A25" s="18"/>
      <c r="B25" s="39" t="s">
        <v>27</v>
      </c>
      <c r="C25" s="29"/>
      <c r="D25" s="71">
        <v>756465</v>
      </c>
      <c r="E25" s="71">
        <v>781093</v>
      </c>
      <c r="F25" s="71">
        <v>769922</v>
      </c>
    </row>
    <row r="26" spans="1:6" ht="12.75" hidden="1">
      <c r="A26" s="18"/>
      <c r="B26" s="81" t="s">
        <v>61</v>
      </c>
      <c r="C26" s="29"/>
      <c r="D26" s="71"/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1258955.3</v>
      </c>
      <c r="E27" s="36">
        <f>E28</f>
        <v>1011925.98</v>
      </c>
      <c r="F27" s="36">
        <f>F28</f>
        <v>769922</v>
      </c>
      <c r="G27" s="3"/>
    </row>
    <row r="28" spans="1:7" ht="25.5">
      <c r="A28" s="40"/>
      <c r="B28" s="41" t="s">
        <v>30</v>
      </c>
      <c r="C28" s="29" t="s">
        <v>31</v>
      </c>
      <c r="D28" s="42">
        <f>D29+D30+D31</f>
        <v>1258955.3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f>D25</f>
        <v>756465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13" ht="16.5" customHeight="1">
      <c r="A32" s="50">
        <v>3</v>
      </c>
      <c r="B32" s="51" t="s">
        <v>33</v>
      </c>
      <c r="C32" s="32" t="s">
        <v>34</v>
      </c>
      <c r="D32" s="73">
        <f>-D33</f>
        <v>-575000</v>
      </c>
      <c r="E32" s="73">
        <f>-E33</f>
        <v>-545000</v>
      </c>
      <c r="F32" s="73">
        <f>-F33</f>
        <v>0</v>
      </c>
      <c r="L32" s="48"/>
      <c r="M32" s="49"/>
    </row>
    <row r="33" spans="1:6" ht="51" customHeight="1">
      <c r="A33" s="27"/>
      <c r="B33" s="52" t="s">
        <v>35</v>
      </c>
      <c r="C33" s="29" t="s">
        <v>36</v>
      </c>
      <c r="D33" s="74">
        <v>575000</v>
      </c>
      <c r="E33" s="53">
        <v>545000</v>
      </c>
      <c r="F33" s="53">
        <v>0</v>
      </c>
    </row>
    <row r="34" spans="1:6" ht="16.5" customHeight="1">
      <c r="A34" s="50">
        <v>4</v>
      </c>
      <c r="B34" s="51" t="s">
        <v>37</v>
      </c>
      <c r="C34" s="32" t="s">
        <v>38</v>
      </c>
      <c r="D34" s="75">
        <f aca="true" t="shared" si="1" ref="D34:F35">D35</f>
        <v>100000</v>
      </c>
      <c r="E34" s="75">
        <f t="shared" si="1"/>
        <v>100000</v>
      </c>
      <c r="F34" s="75">
        <f t="shared" si="1"/>
        <v>100000</v>
      </c>
    </row>
    <row r="35" spans="1:6" ht="16.5" customHeight="1">
      <c r="A35" s="13"/>
      <c r="B35" s="52" t="s">
        <v>39</v>
      </c>
      <c r="C35" s="54" t="s">
        <v>40</v>
      </c>
      <c r="D35" s="76">
        <f t="shared" si="1"/>
        <v>100000</v>
      </c>
      <c r="E35" s="76">
        <f t="shared" si="1"/>
        <v>100000</v>
      </c>
      <c r="F35" s="76">
        <f t="shared" si="1"/>
        <v>100000</v>
      </c>
    </row>
    <row r="36" spans="1:6" ht="29.25" customHeight="1">
      <c r="A36" s="18"/>
      <c r="B36" s="52" t="s">
        <v>41</v>
      </c>
      <c r="C36" s="29" t="s">
        <v>42</v>
      </c>
      <c r="D36" s="74">
        <v>100000</v>
      </c>
      <c r="E36" s="74">
        <v>100000</v>
      </c>
      <c r="F36" s="74">
        <v>100000</v>
      </c>
    </row>
    <row r="37" spans="1:6" ht="63.75" customHeight="1" hidden="1">
      <c r="A37" s="18"/>
      <c r="B37" s="52"/>
      <c r="C37" s="29"/>
      <c r="D37" s="53"/>
      <c r="E37" s="74"/>
      <c r="F37" s="74"/>
    </row>
    <row r="38" spans="1:7" ht="15.75" customHeight="1">
      <c r="A38" s="50">
        <v>5</v>
      </c>
      <c r="B38" s="55" t="s">
        <v>43</v>
      </c>
      <c r="C38" s="15" t="s">
        <v>44</v>
      </c>
      <c r="D38" s="77">
        <f>D40-D39</f>
        <v>58518</v>
      </c>
      <c r="E38" s="77">
        <f>E40-E39</f>
        <v>51797</v>
      </c>
      <c r="F38" s="77">
        <f>F40-F39</f>
        <v>50330</v>
      </c>
      <c r="G38" s="56"/>
    </row>
    <row r="39" spans="1:7" ht="12.75">
      <c r="A39" s="18"/>
      <c r="B39" s="57" t="s">
        <v>45</v>
      </c>
      <c r="C39" s="29" t="s">
        <v>46</v>
      </c>
      <c r="D39" s="38">
        <f>17328004.2+D15+D23+D34</f>
        <v>22393909.5</v>
      </c>
      <c r="E39" s="38">
        <f>E15+E23+E34+17510855.9</f>
        <v>21237781.88</v>
      </c>
      <c r="F39" s="38">
        <f>F15+F23+F34+17761782.5</f>
        <v>21591704.5</v>
      </c>
      <c r="G39" s="56" t="s">
        <v>47</v>
      </c>
    </row>
    <row r="40" spans="1:7" ht="12.75">
      <c r="A40" s="27"/>
      <c r="B40" s="57" t="s">
        <v>48</v>
      </c>
      <c r="C40" s="29" t="s">
        <v>49</v>
      </c>
      <c r="D40" s="58">
        <f>17613898.2+4574+D20+D28+D33</f>
        <v>22452427.5</v>
      </c>
      <c r="E40" s="58">
        <f>E20+E28+E33+17732652.9</f>
        <v>21289578.88</v>
      </c>
      <c r="F40" s="58">
        <f>F20+F28+F33+17972112.5</f>
        <v>21642034.5</v>
      </c>
      <c r="G40" s="56" t="s">
        <v>50</v>
      </c>
    </row>
    <row r="41" spans="1:7" ht="7.5" customHeight="1">
      <c r="A41" s="18"/>
      <c r="B41" s="8"/>
      <c r="C41" s="59"/>
      <c r="D41" s="60"/>
      <c r="E41" s="9"/>
      <c r="F41" s="9"/>
      <c r="G41" s="56"/>
    </row>
    <row r="42" spans="1:8" ht="15" customHeight="1">
      <c r="A42" s="18"/>
      <c r="B42" s="61" t="s">
        <v>51</v>
      </c>
      <c r="C42" s="62" t="s">
        <v>52</v>
      </c>
      <c r="D42" s="78">
        <f>D13+D22+D32+D38+D34</f>
        <v>290467.99999999977</v>
      </c>
      <c r="E42" s="79">
        <f>E13+E22+E32+E38+E34</f>
        <v>221797</v>
      </c>
      <c r="F42" s="79">
        <f>F13+F22+F32+F38+F34</f>
        <v>210330</v>
      </c>
      <c r="G42" s="56"/>
      <c r="H42" s="3"/>
    </row>
    <row r="43" spans="1:6" ht="11.25" customHeight="1">
      <c r="A43" s="27"/>
      <c r="B43" s="14" t="s">
        <v>53</v>
      </c>
      <c r="C43" s="25"/>
      <c r="D43" s="63"/>
      <c r="E43" s="64"/>
      <c r="F43" s="64"/>
    </row>
    <row r="44" ht="12.75" hidden="1"/>
    <row r="45" ht="12.75" hidden="1"/>
    <row r="46" ht="12.75" hidden="1"/>
    <row r="47" ht="12.75" hidden="1"/>
    <row r="48" ht="12.75" hidden="1"/>
    <row r="49" ht="12.75" hidden="1"/>
    <row r="50" ht="8.25" customHeight="1" hidden="1"/>
    <row r="51" ht="6" customHeight="1" hidden="1"/>
    <row r="52" ht="6.75" customHeight="1" hidden="1"/>
    <row r="53" ht="6.75" customHeight="1" hidden="1"/>
    <row r="54" spans="5:6" ht="14.25" customHeight="1">
      <c r="E54" s="82"/>
      <c r="F54" s="65" t="s">
        <v>60</v>
      </c>
    </row>
    <row r="55" spans="1:6" s="66" customFormat="1" ht="17.25" customHeight="1">
      <c r="A55" s="96" t="s">
        <v>54</v>
      </c>
      <c r="B55" s="97"/>
      <c r="C55" s="98" t="s">
        <v>55</v>
      </c>
      <c r="D55" s="98"/>
      <c r="E55" s="98"/>
      <c r="F55" s="98"/>
    </row>
    <row r="56" spans="1:8" s="66" customFormat="1" ht="17.25" customHeight="1">
      <c r="A56" s="99" t="s">
        <v>56</v>
      </c>
      <c r="B56" s="99"/>
      <c r="C56" s="98" t="s">
        <v>1</v>
      </c>
      <c r="D56" s="98"/>
      <c r="E56" s="98"/>
      <c r="F56" s="98"/>
      <c r="H56" s="67"/>
    </row>
    <row r="57" spans="1:6" s="66" customFormat="1" ht="9.75" customHeight="1">
      <c r="A57" s="85"/>
      <c r="B57" s="85"/>
      <c r="C57" s="84"/>
      <c r="D57" s="67"/>
      <c r="E57" s="67"/>
      <c r="F57" s="67"/>
    </row>
    <row r="58" spans="1:6" s="66" customFormat="1" ht="17.25" customHeight="1">
      <c r="A58" s="99" t="s">
        <v>57</v>
      </c>
      <c r="B58" s="99"/>
      <c r="C58" s="98" t="s">
        <v>58</v>
      </c>
      <c r="D58" s="98"/>
      <c r="E58" s="98"/>
      <c r="F58" s="98"/>
    </row>
    <row r="59" spans="1:3" ht="12.75" hidden="1">
      <c r="A59" s="93"/>
      <c r="B59" s="93"/>
      <c r="C59" s="93"/>
    </row>
    <row r="60" spans="1:3" ht="6" customHeight="1" hidden="1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6" ht="12.75">
      <c r="A63" s="93"/>
      <c r="B63" s="93"/>
      <c r="C63" s="93"/>
      <c r="D63" s="74">
        <v>290468</v>
      </c>
      <c r="E63" s="90">
        <v>221797</v>
      </c>
      <c r="F63" s="90">
        <v>210330</v>
      </c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13" s="3" customFormat="1" ht="12.75">
      <c r="A66" s="94"/>
      <c r="B66" s="94"/>
      <c r="C66" s="94"/>
      <c r="G66" s="82"/>
      <c r="H66" s="82"/>
      <c r="I66" s="82"/>
      <c r="J66" s="82"/>
      <c r="K66" s="82"/>
      <c r="L66" s="82"/>
      <c r="M66" s="82"/>
    </row>
    <row r="67" spans="1:13" s="3" customFormat="1" ht="12.75">
      <c r="A67" s="82"/>
      <c r="B67" s="1"/>
      <c r="C67" s="82"/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83" spans="1:13" s="3" customFormat="1" ht="12.75">
      <c r="A83" s="82"/>
      <c r="B83" s="1"/>
      <c r="C83" s="82"/>
      <c r="G83" s="82"/>
      <c r="H83" s="82"/>
      <c r="I83" s="82"/>
      <c r="J83" s="82"/>
      <c r="K83" s="82"/>
      <c r="L83" s="82"/>
      <c r="M83" s="82"/>
    </row>
    <row r="87" spans="1:13" s="3" customFormat="1" ht="12.75">
      <c r="A87" s="82"/>
      <c r="B87" s="1"/>
      <c r="C87" s="82"/>
      <c r="G87" s="82"/>
      <c r="H87" s="82"/>
      <c r="I87" s="82"/>
      <c r="J87" s="82"/>
      <c r="K87" s="82"/>
      <c r="L87" s="82"/>
      <c r="M87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91" spans="1:13" s="3" customFormat="1" ht="12.75">
      <c r="A91" s="82"/>
      <c r="B91" s="1"/>
      <c r="C91" s="82"/>
      <c r="G91" s="82"/>
      <c r="H91" s="82"/>
      <c r="I91" s="82"/>
      <c r="J91" s="82"/>
      <c r="K91" s="82"/>
      <c r="L91" s="82"/>
      <c r="M91" s="82"/>
    </row>
  </sheetData>
  <sheetProtection/>
  <mergeCells count="15">
    <mergeCell ref="A59:C63"/>
    <mergeCell ref="A64:C66"/>
    <mergeCell ref="D9:E9"/>
    <mergeCell ref="A55:B55"/>
    <mergeCell ref="C55:F55"/>
    <mergeCell ref="A56:B56"/>
    <mergeCell ref="C56:F56"/>
    <mergeCell ref="A58:B58"/>
    <mergeCell ref="C58:F58"/>
    <mergeCell ref="A7:E7"/>
    <mergeCell ref="D1:E1"/>
    <mergeCell ref="D2:E2"/>
    <mergeCell ref="D3:E3"/>
    <mergeCell ref="D4:E4"/>
    <mergeCell ref="A6:E6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1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view="pageLayout" zoomScale="0" zoomScaleSheetLayoutView="100" zoomScalePageLayoutView="0" workbookViewId="0" topLeftCell="A21">
      <selection activeCell="D39" sqref="D39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9.421875" style="82" bestFit="1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1209440.2999999998</v>
      </c>
      <c r="E13" s="17">
        <f>E15-E19</f>
        <v>845832.98</v>
      </c>
      <c r="F13" s="17">
        <f>F15-F19</f>
        <v>60000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4209440.3</v>
      </c>
      <c r="E15" s="21">
        <f>E16</f>
        <v>2845832.98</v>
      </c>
      <c r="F15" s="21">
        <f>F16</f>
        <v>2960000</v>
      </c>
    </row>
    <row r="16" spans="1:7" ht="12.75">
      <c r="A16" s="18"/>
      <c r="B16" s="22" t="s">
        <v>14</v>
      </c>
      <c r="C16" s="23" t="s">
        <v>15</v>
      </c>
      <c r="D16" s="9">
        <f>D20+D27-D29+D33-D34+285894-53944</f>
        <v>4209440.3</v>
      </c>
      <c r="E16" s="9">
        <f>E20+E27-E29+E33-E34+221797-51797</f>
        <v>2845832.98</v>
      </c>
      <c r="F16" s="9">
        <f>F20+F27-F29+F33-F34+210330-50330</f>
        <v>2960000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f>700000+600000+700000+500000+500000</f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-502490.30000000005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 aca="true" t="shared" si="0" ref="D23:F24">D24</f>
        <v>756465</v>
      </c>
      <c r="E23" s="70">
        <f t="shared" si="0"/>
        <v>781093</v>
      </c>
      <c r="F23" s="70">
        <f t="shared" si="0"/>
        <v>769922</v>
      </c>
    </row>
    <row r="24" spans="1:6" ht="25.5">
      <c r="A24" s="18"/>
      <c r="B24" s="37" t="s">
        <v>25</v>
      </c>
      <c r="C24" s="29" t="s">
        <v>26</v>
      </c>
      <c r="D24" s="71">
        <f t="shared" si="0"/>
        <v>756465</v>
      </c>
      <c r="E24" s="71">
        <f t="shared" si="0"/>
        <v>781093</v>
      </c>
      <c r="F24" s="71">
        <f t="shared" si="0"/>
        <v>769922</v>
      </c>
    </row>
    <row r="25" spans="1:6" ht="12.75">
      <c r="A25" s="18"/>
      <c r="B25" s="39" t="s">
        <v>27</v>
      </c>
      <c r="C25" s="29"/>
      <c r="D25" s="71">
        <v>756465</v>
      </c>
      <c r="E25" s="71">
        <v>781093</v>
      </c>
      <c r="F25" s="71">
        <v>769922</v>
      </c>
    </row>
    <row r="26" spans="1:6" ht="12.75" hidden="1">
      <c r="A26" s="18"/>
      <c r="B26" s="81" t="s">
        <v>61</v>
      </c>
      <c r="C26" s="29"/>
      <c r="D26" s="71"/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1258955.3</v>
      </c>
      <c r="E27" s="36">
        <f>E28</f>
        <v>1011925.98</v>
      </c>
      <c r="F27" s="36">
        <f>F28</f>
        <v>769922</v>
      </c>
      <c r="G27" s="3"/>
    </row>
    <row r="28" spans="1:7" ht="25.5">
      <c r="A28" s="40"/>
      <c r="B28" s="41" t="s">
        <v>30</v>
      </c>
      <c r="C28" s="29" t="s">
        <v>31</v>
      </c>
      <c r="D28" s="42">
        <f>D29+D30+D31</f>
        <v>1258955.3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f>D25</f>
        <v>756465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13" ht="16.5" customHeight="1">
      <c r="A32" s="50">
        <v>3</v>
      </c>
      <c r="B32" s="51" t="s">
        <v>33</v>
      </c>
      <c r="C32" s="32" t="s">
        <v>34</v>
      </c>
      <c r="D32" s="73">
        <f>-D33</f>
        <v>-575000</v>
      </c>
      <c r="E32" s="73">
        <f>-E33</f>
        <v>-545000</v>
      </c>
      <c r="F32" s="73">
        <f>-F33</f>
        <v>0</v>
      </c>
      <c r="L32" s="48"/>
      <c r="M32" s="49"/>
    </row>
    <row r="33" spans="1:6" ht="51" customHeight="1">
      <c r="A33" s="27"/>
      <c r="B33" s="52" t="s">
        <v>35</v>
      </c>
      <c r="C33" s="29" t="s">
        <v>36</v>
      </c>
      <c r="D33" s="74">
        <v>575000</v>
      </c>
      <c r="E33" s="53">
        <v>545000</v>
      </c>
      <c r="F33" s="53">
        <v>0</v>
      </c>
    </row>
    <row r="34" spans="1:6" ht="16.5" customHeight="1">
      <c r="A34" s="50">
        <v>4</v>
      </c>
      <c r="B34" s="51" t="s">
        <v>37</v>
      </c>
      <c r="C34" s="32" t="s">
        <v>38</v>
      </c>
      <c r="D34" s="75">
        <f aca="true" t="shared" si="1" ref="D34:F35">D35</f>
        <v>100000</v>
      </c>
      <c r="E34" s="75">
        <f t="shared" si="1"/>
        <v>100000</v>
      </c>
      <c r="F34" s="75">
        <f t="shared" si="1"/>
        <v>100000</v>
      </c>
    </row>
    <row r="35" spans="1:6" ht="16.5" customHeight="1">
      <c r="A35" s="13"/>
      <c r="B35" s="52" t="s">
        <v>39</v>
      </c>
      <c r="C35" s="54" t="s">
        <v>40</v>
      </c>
      <c r="D35" s="76">
        <f t="shared" si="1"/>
        <v>100000</v>
      </c>
      <c r="E35" s="76">
        <f t="shared" si="1"/>
        <v>100000</v>
      </c>
      <c r="F35" s="76">
        <f t="shared" si="1"/>
        <v>100000</v>
      </c>
    </row>
    <row r="36" spans="1:6" ht="29.25" customHeight="1">
      <c r="A36" s="18"/>
      <c r="B36" s="52" t="s">
        <v>41</v>
      </c>
      <c r="C36" s="29" t="s">
        <v>42</v>
      </c>
      <c r="D36" s="74">
        <v>100000</v>
      </c>
      <c r="E36" s="74">
        <v>100000</v>
      </c>
      <c r="F36" s="74">
        <v>100000</v>
      </c>
    </row>
    <row r="37" spans="1:6" ht="63.75" customHeight="1" hidden="1">
      <c r="A37" s="18"/>
      <c r="B37" s="52"/>
      <c r="C37" s="29"/>
      <c r="D37" s="53"/>
      <c r="E37" s="74"/>
      <c r="F37" s="74"/>
    </row>
    <row r="38" spans="1:7" ht="15.75" customHeight="1">
      <c r="A38" s="50">
        <v>5</v>
      </c>
      <c r="B38" s="55" t="s">
        <v>43</v>
      </c>
      <c r="C38" s="15" t="s">
        <v>44</v>
      </c>
      <c r="D38" s="77">
        <f>D40-D39</f>
        <v>53944</v>
      </c>
      <c r="E38" s="77">
        <f>E40-E39</f>
        <v>51797</v>
      </c>
      <c r="F38" s="77">
        <f>F40-F39</f>
        <v>50330</v>
      </c>
      <c r="G38" s="56"/>
    </row>
    <row r="39" spans="1:7" ht="12.75">
      <c r="A39" s="18"/>
      <c r="B39" s="57" t="s">
        <v>45</v>
      </c>
      <c r="C39" s="29" t="s">
        <v>46</v>
      </c>
      <c r="D39" s="38">
        <f>17328004.2+D15+D23+D34</f>
        <v>22393909.5</v>
      </c>
      <c r="E39" s="38">
        <f>E15+E23+E34+17510855.9</f>
        <v>21237781.88</v>
      </c>
      <c r="F39" s="38">
        <f>F15+F23+F34+17761782.5</f>
        <v>21591704.5</v>
      </c>
      <c r="G39" s="56" t="s">
        <v>47</v>
      </c>
    </row>
    <row r="40" spans="1:7" ht="12.75">
      <c r="A40" s="27"/>
      <c r="B40" s="57" t="s">
        <v>48</v>
      </c>
      <c r="C40" s="29" t="s">
        <v>49</v>
      </c>
      <c r="D40" s="58">
        <f>17613898.2+D20+D28+D33</f>
        <v>22447853.5</v>
      </c>
      <c r="E40" s="58">
        <f>E20+E28+E33+17732652.9</f>
        <v>21289578.88</v>
      </c>
      <c r="F40" s="58">
        <f>F20+F28+F33+17972112.5</f>
        <v>21642034.5</v>
      </c>
      <c r="G40" s="56" t="s">
        <v>50</v>
      </c>
    </row>
    <row r="41" spans="1:7" ht="7.5" customHeight="1">
      <c r="A41" s="18"/>
      <c r="B41" s="8"/>
      <c r="C41" s="59"/>
      <c r="D41" s="60"/>
      <c r="E41" s="9"/>
      <c r="F41" s="9"/>
      <c r="G41" s="56"/>
    </row>
    <row r="42" spans="1:8" ht="15" customHeight="1">
      <c r="A42" s="18"/>
      <c r="B42" s="61" t="s">
        <v>51</v>
      </c>
      <c r="C42" s="62" t="s">
        <v>52</v>
      </c>
      <c r="D42" s="78">
        <f>D13+D22+D32+D38+D34</f>
        <v>285893.99999999977</v>
      </c>
      <c r="E42" s="79">
        <f>E13+E22+E32+E38+E34</f>
        <v>221797</v>
      </c>
      <c r="F42" s="79">
        <f>F13+F22+F32+F38+F34</f>
        <v>210330</v>
      </c>
      <c r="G42" s="56"/>
      <c r="H42" s="3"/>
    </row>
    <row r="43" spans="1:6" ht="11.25" customHeight="1">
      <c r="A43" s="27"/>
      <c r="B43" s="14" t="s">
        <v>53</v>
      </c>
      <c r="C43" s="25"/>
      <c r="D43" s="63"/>
      <c r="E43" s="64"/>
      <c r="F43" s="64"/>
    </row>
    <row r="44" ht="12.75" hidden="1"/>
    <row r="45" ht="12.75" hidden="1"/>
    <row r="46" ht="12.75" hidden="1"/>
    <row r="47" ht="12.75" hidden="1"/>
    <row r="48" ht="12.75" hidden="1"/>
    <row r="49" ht="12.75" hidden="1"/>
    <row r="50" ht="8.25" customHeight="1" hidden="1"/>
    <row r="51" ht="6" customHeight="1" hidden="1"/>
    <row r="52" ht="6.75" customHeight="1" hidden="1"/>
    <row r="53" ht="6.75" customHeight="1" hidden="1"/>
    <row r="54" spans="5:6" ht="14.25" customHeight="1">
      <c r="E54" s="82"/>
      <c r="F54" s="65" t="s">
        <v>60</v>
      </c>
    </row>
    <row r="55" spans="1:6" s="66" customFormat="1" ht="17.25" customHeight="1">
      <c r="A55" s="96" t="s">
        <v>54</v>
      </c>
      <c r="B55" s="97"/>
      <c r="C55" s="98" t="s">
        <v>55</v>
      </c>
      <c r="D55" s="98"/>
      <c r="E55" s="98"/>
      <c r="F55" s="98"/>
    </row>
    <row r="56" spans="1:8" s="66" customFormat="1" ht="17.25" customHeight="1">
      <c r="A56" s="99" t="s">
        <v>56</v>
      </c>
      <c r="B56" s="99"/>
      <c r="C56" s="98" t="s">
        <v>1</v>
      </c>
      <c r="D56" s="98"/>
      <c r="E56" s="98"/>
      <c r="F56" s="98"/>
      <c r="H56" s="67"/>
    </row>
    <row r="57" spans="1:6" s="66" customFormat="1" ht="9.75" customHeight="1">
      <c r="A57" s="85"/>
      <c r="B57" s="85"/>
      <c r="C57" s="84"/>
      <c r="D57" s="67"/>
      <c r="E57" s="67"/>
      <c r="F57" s="67"/>
    </row>
    <row r="58" spans="1:6" s="66" customFormat="1" ht="17.25" customHeight="1">
      <c r="A58" s="99" t="s">
        <v>57</v>
      </c>
      <c r="B58" s="99"/>
      <c r="C58" s="98" t="s">
        <v>58</v>
      </c>
      <c r="D58" s="98"/>
      <c r="E58" s="98"/>
      <c r="F58" s="98"/>
    </row>
    <row r="59" spans="1:3" ht="12.75" hidden="1">
      <c r="A59" s="93"/>
      <c r="B59" s="93"/>
      <c r="C59" s="93"/>
    </row>
    <row r="60" spans="1:3" ht="6" customHeight="1" hidden="1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6" ht="12.75">
      <c r="A63" s="93"/>
      <c r="B63" s="93"/>
      <c r="C63" s="93"/>
      <c r="D63" s="74">
        <v>285894</v>
      </c>
      <c r="E63" s="90">
        <v>221797</v>
      </c>
      <c r="F63" s="90">
        <v>210330</v>
      </c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13" s="3" customFormat="1" ht="12.75">
      <c r="A66" s="94"/>
      <c r="B66" s="94"/>
      <c r="C66" s="94"/>
      <c r="G66" s="82"/>
      <c r="H66" s="82"/>
      <c r="I66" s="82"/>
      <c r="J66" s="82"/>
      <c r="K66" s="82"/>
      <c r="L66" s="82"/>
      <c r="M66" s="82"/>
    </row>
    <row r="67" spans="1:13" s="3" customFormat="1" ht="12.75">
      <c r="A67" s="82"/>
      <c r="B67" s="1"/>
      <c r="C67" s="82"/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G68" s="82"/>
      <c r="H68" s="82"/>
      <c r="I68" s="82"/>
      <c r="J68" s="82"/>
      <c r="K68" s="82"/>
      <c r="L68" s="82"/>
      <c r="M68" s="82"/>
    </row>
    <row r="83" spans="1:13" s="3" customFormat="1" ht="12.75">
      <c r="A83" s="82"/>
      <c r="B83" s="1"/>
      <c r="C83" s="82"/>
      <c r="G83" s="82"/>
      <c r="H83" s="82"/>
      <c r="I83" s="82"/>
      <c r="J83" s="82"/>
      <c r="K83" s="82"/>
      <c r="L83" s="82"/>
      <c r="M83" s="82"/>
    </row>
    <row r="87" spans="1:13" s="3" customFormat="1" ht="12.75">
      <c r="A87" s="82"/>
      <c r="B87" s="1"/>
      <c r="C87" s="82"/>
      <c r="G87" s="82"/>
      <c r="H87" s="82"/>
      <c r="I87" s="82"/>
      <c r="J87" s="82"/>
      <c r="K87" s="82"/>
      <c r="L87" s="82"/>
      <c r="M87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91" spans="1:13" s="3" customFormat="1" ht="12.75">
      <c r="A91" s="82"/>
      <c r="B91" s="1"/>
      <c r="C91" s="82"/>
      <c r="G91" s="82"/>
      <c r="H91" s="82"/>
      <c r="I91" s="82"/>
      <c r="J91" s="82"/>
      <c r="K91" s="82"/>
      <c r="L91" s="82"/>
      <c r="M91" s="82"/>
    </row>
  </sheetData>
  <sheetProtection/>
  <mergeCells count="15">
    <mergeCell ref="A7:E7"/>
    <mergeCell ref="D1:E1"/>
    <mergeCell ref="D2:E2"/>
    <mergeCell ref="D3:E3"/>
    <mergeCell ref="D4:E4"/>
    <mergeCell ref="A6:E6"/>
    <mergeCell ref="A59:C63"/>
    <mergeCell ref="A64:C66"/>
    <mergeCell ref="D9:E9"/>
    <mergeCell ref="A55:B55"/>
    <mergeCell ref="C55:F55"/>
    <mergeCell ref="A56:B56"/>
    <mergeCell ref="C56:F56"/>
    <mergeCell ref="A58:B58"/>
    <mergeCell ref="C58:F58"/>
  </mergeCells>
  <printOptions horizontalCentered="1"/>
  <pageMargins left="0.5905511811023623" right="0.5905511811023623" top="0.3937007874015748" bottom="0.3937007874015748" header="0.31496062992125984" footer="0.31496062992125984"/>
  <pageSetup orientation="landscape" paperSize="9" scale="71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view="pageLayout" zoomScale="0" zoomScaleSheetLayoutView="100" zoomScalePageLayoutView="0" workbookViewId="0" topLeftCell="A24">
      <selection activeCell="D16" sqref="D16"/>
    </sheetView>
  </sheetViews>
  <sheetFormatPr defaultColWidth="9.140625" defaultRowHeight="12.75"/>
  <cols>
    <col min="1" max="1" width="6.00390625" style="82" customWidth="1"/>
    <col min="2" max="2" width="98.57421875" style="1" customWidth="1"/>
    <col min="3" max="3" width="25.421875" style="82" customWidth="1"/>
    <col min="4" max="6" width="13.7109375" style="3" customWidth="1"/>
    <col min="7" max="7" width="9.421875" style="82" bestFit="1" customWidth="1"/>
    <col min="8" max="8" width="12.57421875" style="82" bestFit="1" customWidth="1"/>
    <col min="9" max="16384" width="9.140625" style="82" customWidth="1"/>
  </cols>
  <sheetData>
    <row r="1" spans="4:6" ht="15.75">
      <c r="D1" s="101" t="s">
        <v>59</v>
      </c>
      <c r="E1" s="101"/>
      <c r="F1" s="87"/>
    </row>
    <row r="2" spans="4:6" ht="15.75">
      <c r="D2" s="102" t="s">
        <v>0</v>
      </c>
      <c r="E2" s="102"/>
      <c r="F2" s="88"/>
    </row>
    <row r="3" spans="4:6" ht="15.75">
      <c r="D3" s="102" t="s">
        <v>1</v>
      </c>
      <c r="E3" s="102"/>
      <c r="F3" s="88"/>
    </row>
    <row r="4" spans="4:6" ht="20.25" customHeight="1">
      <c r="D4" s="102" t="s">
        <v>2</v>
      </c>
      <c r="E4" s="102"/>
      <c r="F4" s="88"/>
    </row>
    <row r="5" ht="4.5" customHeight="1">
      <c r="C5" s="2"/>
    </row>
    <row r="6" spans="1:6" s="4" customFormat="1" ht="30.75" customHeight="1">
      <c r="A6" s="103" t="s">
        <v>64</v>
      </c>
      <c r="B6" s="103"/>
      <c r="C6" s="103"/>
      <c r="D6" s="103"/>
      <c r="E6" s="103"/>
      <c r="F6" s="89"/>
    </row>
    <row r="7" spans="1:7" ht="36.75" customHeight="1">
      <c r="A7" s="100" t="s">
        <v>63</v>
      </c>
      <c r="B7" s="100"/>
      <c r="C7" s="100"/>
      <c r="D7" s="100"/>
      <c r="E7" s="100"/>
      <c r="F7" s="86"/>
      <c r="G7" s="5"/>
    </row>
    <row r="8" spans="1:7" ht="6" customHeight="1">
      <c r="A8" s="86"/>
      <c r="B8" s="86"/>
      <c r="C8" s="86"/>
      <c r="D8" s="86"/>
      <c r="E8" s="86"/>
      <c r="F8" s="86"/>
      <c r="G8" s="5"/>
    </row>
    <row r="9" spans="1:7" ht="13.5" customHeight="1">
      <c r="A9" s="6"/>
      <c r="B9" s="6"/>
      <c r="D9" s="95"/>
      <c r="E9" s="95"/>
      <c r="F9" s="83" t="s">
        <v>3</v>
      </c>
      <c r="G9" s="5"/>
    </row>
    <row r="10" ht="3.75" customHeight="1" hidden="1"/>
    <row r="11" spans="1:3" ht="12.75" hidden="1">
      <c r="A11" s="7"/>
      <c r="B11" s="8"/>
      <c r="C11" s="7"/>
    </row>
    <row r="12" spans="1:10" ht="27" customHeight="1">
      <c r="A12" s="10" t="s">
        <v>4</v>
      </c>
      <c r="B12" s="11" t="s">
        <v>5</v>
      </c>
      <c r="C12" s="11" t="s">
        <v>6</v>
      </c>
      <c r="D12" s="12" t="s">
        <v>7</v>
      </c>
      <c r="E12" s="12" t="s">
        <v>8</v>
      </c>
      <c r="F12" s="12" t="s">
        <v>62</v>
      </c>
      <c r="H12" s="80"/>
      <c r="I12" s="80"/>
      <c r="J12" s="80"/>
    </row>
    <row r="13" spans="1:10" ht="12.75">
      <c r="A13" s="13">
        <v>1</v>
      </c>
      <c r="B13" s="14" t="s">
        <v>9</v>
      </c>
      <c r="C13" s="15" t="s">
        <v>10</v>
      </c>
      <c r="D13" s="16">
        <f>D15-D19</f>
        <v>1377490.2999999998</v>
      </c>
      <c r="E13" s="17">
        <f>E15-E19</f>
        <v>845832.98</v>
      </c>
      <c r="F13" s="17">
        <f>F15-F19</f>
        <v>60000</v>
      </c>
      <c r="G13" s="3"/>
      <c r="H13" s="3"/>
      <c r="I13" s="3"/>
      <c r="J13" s="3"/>
    </row>
    <row r="14" spans="1:10" ht="12.75">
      <c r="A14" s="18"/>
      <c r="B14" s="19" t="s">
        <v>11</v>
      </c>
      <c r="C14" s="20"/>
      <c r="D14" s="9"/>
      <c r="E14" s="9"/>
      <c r="F14" s="9"/>
      <c r="H14" s="3"/>
      <c r="I14" s="3"/>
      <c r="J14" s="3"/>
    </row>
    <row r="15" spans="1:6" ht="12.75">
      <c r="A15" s="18"/>
      <c r="B15" s="14" t="s">
        <v>12</v>
      </c>
      <c r="C15" s="15" t="s">
        <v>13</v>
      </c>
      <c r="D15" s="21">
        <f>D16</f>
        <v>4377490.3</v>
      </c>
      <c r="E15" s="21">
        <f>E16</f>
        <v>2845832.98</v>
      </c>
      <c r="F15" s="21">
        <f>F16</f>
        <v>2960000</v>
      </c>
    </row>
    <row r="16" spans="1:7" ht="12.75">
      <c r="A16" s="18"/>
      <c r="B16" s="22" t="s">
        <v>14</v>
      </c>
      <c r="C16" s="23" t="s">
        <v>15</v>
      </c>
      <c r="D16" s="9">
        <f>D20+D27-D29+D33-D34+453944-53944</f>
        <v>4377490.3</v>
      </c>
      <c r="E16" s="9">
        <f>E20+E27-E29+E33-E34+221797-51797</f>
        <v>2845832.98</v>
      </c>
      <c r="F16" s="9">
        <f>F20+F27-F29+F33-F34+210330-50330</f>
        <v>2960000</v>
      </c>
      <c r="G16" s="80"/>
    </row>
    <row r="17" spans="1:6" ht="12.75">
      <c r="A17" s="18"/>
      <c r="B17" s="24" t="s">
        <v>16</v>
      </c>
      <c r="C17" s="25"/>
      <c r="D17" s="26"/>
      <c r="E17" s="26"/>
      <c r="F17" s="26"/>
    </row>
    <row r="18" spans="1:6" ht="12.75">
      <c r="A18" s="18"/>
      <c r="B18" s="19" t="s">
        <v>17</v>
      </c>
      <c r="C18" s="20"/>
      <c r="D18" s="9"/>
      <c r="E18" s="9"/>
      <c r="F18" s="9"/>
    </row>
    <row r="19" spans="1:6" ht="12.75">
      <c r="A19" s="18"/>
      <c r="B19" s="14" t="s">
        <v>12</v>
      </c>
      <c r="C19" s="15" t="s">
        <v>18</v>
      </c>
      <c r="D19" s="68">
        <f>D20</f>
        <v>3000000</v>
      </c>
      <c r="E19" s="68">
        <f>E20</f>
        <v>2000000</v>
      </c>
      <c r="F19" s="68">
        <f>F20</f>
        <v>2900000</v>
      </c>
    </row>
    <row r="20" spans="1:6" ht="12.75">
      <c r="A20" s="18"/>
      <c r="B20" s="22" t="s">
        <v>19</v>
      </c>
      <c r="C20" s="23" t="s">
        <v>20</v>
      </c>
      <c r="D20" s="69">
        <f>700000+600000+700000+500000+500000</f>
        <v>3000000</v>
      </c>
      <c r="E20" s="69">
        <f>1000000+1000000</f>
        <v>2000000</v>
      </c>
      <c r="F20" s="69">
        <v>2900000</v>
      </c>
    </row>
    <row r="21" spans="1:6" ht="15" customHeight="1">
      <c r="A21" s="27"/>
      <c r="B21" s="28" t="s">
        <v>16</v>
      </c>
      <c r="C21" s="29"/>
      <c r="D21" s="26"/>
      <c r="E21" s="26"/>
      <c r="F21" s="26"/>
    </row>
    <row r="22" spans="1:6" ht="17.25" customHeight="1">
      <c r="A22" s="30">
        <v>2</v>
      </c>
      <c r="B22" s="31" t="s">
        <v>21</v>
      </c>
      <c r="C22" s="32" t="s">
        <v>22</v>
      </c>
      <c r="D22" s="33">
        <f>D24-D27</f>
        <v>-502490.30000000005</v>
      </c>
      <c r="E22" s="33">
        <f>E24-E27</f>
        <v>-230832.97999999998</v>
      </c>
      <c r="F22" s="33">
        <f>F24-F27</f>
        <v>0</v>
      </c>
    </row>
    <row r="23" spans="1:6" ht="32.25" customHeight="1">
      <c r="A23" s="18"/>
      <c r="B23" s="34" t="s">
        <v>23</v>
      </c>
      <c r="C23" s="35" t="s">
        <v>24</v>
      </c>
      <c r="D23" s="70">
        <f aca="true" t="shared" si="0" ref="D23:F24">D24</f>
        <v>756465</v>
      </c>
      <c r="E23" s="70">
        <f t="shared" si="0"/>
        <v>781093</v>
      </c>
      <c r="F23" s="70">
        <f t="shared" si="0"/>
        <v>769922</v>
      </c>
    </row>
    <row r="24" spans="1:6" ht="25.5">
      <c r="A24" s="18"/>
      <c r="B24" s="37" t="s">
        <v>25</v>
      </c>
      <c r="C24" s="29" t="s">
        <v>26</v>
      </c>
      <c r="D24" s="71">
        <f t="shared" si="0"/>
        <v>756465</v>
      </c>
      <c r="E24" s="71">
        <f t="shared" si="0"/>
        <v>781093</v>
      </c>
      <c r="F24" s="71">
        <f t="shared" si="0"/>
        <v>769922</v>
      </c>
    </row>
    <row r="25" spans="1:6" ht="12.75">
      <c r="A25" s="18"/>
      <c r="B25" s="39" t="s">
        <v>27</v>
      </c>
      <c r="C25" s="29"/>
      <c r="D25" s="71">
        <v>756465</v>
      </c>
      <c r="E25" s="71">
        <v>781093</v>
      </c>
      <c r="F25" s="71">
        <v>769922</v>
      </c>
    </row>
    <row r="26" spans="1:6" ht="12.75" hidden="1">
      <c r="A26" s="18"/>
      <c r="B26" s="81" t="s">
        <v>61</v>
      </c>
      <c r="C26" s="29"/>
      <c r="D26" s="71"/>
      <c r="E26" s="71"/>
      <c r="F26" s="71"/>
    </row>
    <row r="27" spans="1:7" ht="27" customHeight="1">
      <c r="A27" s="18"/>
      <c r="B27" s="34" t="s">
        <v>28</v>
      </c>
      <c r="C27" s="35" t="s">
        <v>29</v>
      </c>
      <c r="D27" s="36">
        <f>D28</f>
        <v>1258955.3</v>
      </c>
      <c r="E27" s="36">
        <f>E28</f>
        <v>1011925.98</v>
      </c>
      <c r="F27" s="36">
        <f>F28</f>
        <v>769922</v>
      </c>
      <c r="G27" s="3"/>
    </row>
    <row r="28" spans="1:7" ht="25.5">
      <c r="A28" s="40"/>
      <c r="B28" s="41" t="s">
        <v>30</v>
      </c>
      <c r="C28" s="29" t="s">
        <v>31</v>
      </c>
      <c r="D28" s="42">
        <f>D29+D30+D31</f>
        <v>1258955.3</v>
      </c>
      <c r="E28" s="42">
        <f>E29+E30</f>
        <v>1011925.98</v>
      </c>
      <c r="F28" s="42">
        <f>F29+F30+F31</f>
        <v>769922</v>
      </c>
      <c r="G28" s="3"/>
    </row>
    <row r="29" spans="1:6" ht="12.75">
      <c r="A29" s="18"/>
      <c r="B29" s="43" t="s">
        <v>27</v>
      </c>
      <c r="C29" s="29"/>
      <c r="D29" s="71">
        <f>D25</f>
        <v>756465</v>
      </c>
      <c r="E29" s="71">
        <f>E25</f>
        <v>781093</v>
      </c>
      <c r="F29" s="71">
        <f>F25</f>
        <v>769922</v>
      </c>
    </row>
    <row r="30" spans="1:7" s="48" customFormat="1" ht="13.5" customHeight="1">
      <c r="A30" s="44"/>
      <c r="B30" s="45" t="s">
        <v>32</v>
      </c>
      <c r="C30" s="46"/>
      <c r="D30" s="42">
        <v>230490.3</v>
      </c>
      <c r="E30" s="47">
        <f>230490.3+342.68</f>
        <v>230832.97999999998</v>
      </c>
      <c r="F30" s="47"/>
      <c r="G30" s="47"/>
    </row>
    <row r="31" spans="1:7" s="48" customFormat="1" ht="15" customHeight="1">
      <c r="A31" s="44"/>
      <c r="B31" s="45" t="s">
        <v>65</v>
      </c>
      <c r="C31" s="46"/>
      <c r="D31" s="72">
        <v>272000</v>
      </c>
      <c r="E31" s="47"/>
      <c r="F31" s="47"/>
      <c r="G31" s="49"/>
    </row>
    <row r="32" spans="1:13" ht="16.5" customHeight="1">
      <c r="A32" s="50">
        <v>3</v>
      </c>
      <c r="B32" s="51" t="s">
        <v>33</v>
      </c>
      <c r="C32" s="32" t="s">
        <v>34</v>
      </c>
      <c r="D32" s="73">
        <f>-D33</f>
        <v>-575000</v>
      </c>
      <c r="E32" s="73">
        <f>-E33</f>
        <v>-545000</v>
      </c>
      <c r="F32" s="73">
        <f>-F33</f>
        <v>0</v>
      </c>
      <c r="L32" s="48"/>
      <c r="M32" s="49"/>
    </row>
    <row r="33" spans="1:6" ht="51" customHeight="1">
      <c r="A33" s="27"/>
      <c r="B33" s="52" t="s">
        <v>35</v>
      </c>
      <c r="C33" s="29" t="s">
        <v>36</v>
      </c>
      <c r="D33" s="74">
        <v>575000</v>
      </c>
      <c r="E33" s="53">
        <v>545000</v>
      </c>
      <c r="F33" s="53">
        <v>0</v>
      </c>
    </row>
    <row r="34" spans="1:6" ht="16.5" customHeight="1">
      <c r="A34" s="50">
        <v>4</v>
      </c>
      <c r="B34" s="51" t="s">
        <v>37</v>
      </c>
      <c r="C34" s="32" t="s">
        <v>38</v>
      </c>
      <c r="D34" s="75">
        <f aca="true" t="shared" si="1" ref="D34:F35">D35</f>
        <v>100000</v>
      </c>
      <c r="E34" s="75">
        <f t="shared" si="1"/>
        <v>100000</v>
      </c>
      <c r="F34" s="75">
        <f t="shared" si="1"/>
        <v>100000</v>
      </c>
    </row>
    <row r="35" spans="1:6" ht="16.5" customHeight="1">
      <c r="A35" s="13"/>
      <c r="B35" s="52" t="s">
        <v>39</v>
      </c>
      <c r="C35" s="54" t="s">
        <v>40</v>
      </c>
      <c r="D35" s="76">
        <f t="shared" si="1"/>
        <v>100000</v>
      </c>
      <c r="E35" s="76">
        <f t="shared" si="1"/>
        <v>100000</v>
      </c>
      <c r="F35" s="76">
        <f t="shared" si="1"/>
        <v>100000</v>
      </c>
    </row>
    <row r="36" spans="1:6" ht="29.25" customHeight="1">
      <c r="A36" s="18"/>
      <c r="B36" s="52" t="s">
        <v>41</v>
      </c>
      <c r="C36" s="29" t="s">
        <v>42</v>
      </c>
      <c r="D36" s="74">
        <v>100000</v>
      </c>
      <c r="E36" s="74">
        <v>100000</v>
      </c>
      <c r="F36" s="74">
        <v>100000</v>
      </c>
    </row>
    <row r="37" spans="1:6" ht="63.75" customHeight="1" hidden="1">
      <c r="A37" s="18"/>
      <c r="B37" s="52"/>
      <c r="C37" s="29"/>
      <c r="D37" s="53"/>
      <c r="E37" s="74"/>
      <c r="F37" s="74"/>
    </row>
    <row r="38" spans="1:7" ht="15.75" customHeight="1">
      <c r="A38" s="50">
        <v>5</v>
      </c>
      <c r="B38" s="55" t="s">
        <v>43</v>
      </c>
      <c r="C38" s="15" t="s">
        <v>44</v>
      </c>
      <c r="D38" s="77">
        <f>D40-D39</f>
        <v>53944</v>
      </c>
      <c r="E38" s="77">
        <f>E40-E39</f>
        <v>51797</v>
      </c>
      <c r="F38" s="77">
        <f>F40-F39</f>
        <v>50330</v>
      </c>
      <c r="G38" s="56"/>
    </row>
    <row r="39" spans="1:7" ht="12.75">
      <c r="A39" s="18"/>
      <c r="B39" s="57" t="s">
        <v>45</v>
      </c>
      <c r="C39" s="29" t="s">
        <v>46</v>
      </c>
      <c r="D39" s="38">
        <f>17178004.2+D15+D23+D34</f>
        <v>22411959.5</v>
      </c>
      <c r="E39" s="38">
        <f>E15+E23+E34+17510855.9</f>
        <v>21237781.88</v>
      </c>
      <c r="F39" s="38">
        <f>F15+F23+F34+17761782.5</f>
        <v>21591704.5</v>
      </c>
      <c r="G39" s="56" t="s">
        <v>47</v>
      </c>
    </row>
    <row r="40" spans="1:7" ht="12.75">
      <c r="A40" s="27"/>
      <c r="B40" s="57" t="s">
        <v>48</v>
      </c>
      <c r="C40" s="29" t="s">
        <v>49</v>
      </c>
      <c r="D40" s="58">
        <f>17631948.2+D20+D28+D33</f>
        <v>22465903.5</v>
      </c>
      <c r="E40" s="58">
        <f>E20+E28+E33+17732652.9</f>
        <v>21289578.88</v>
      </c>
      <c r="F40" s="58">
        <f>F20+F28+F33+17972112.5</f>
        <v>21642034.5</v>
      </c>
      <c r="G40" s="56" t="s">
        <v>50</v>
      </c>
    </row>
    <row r="41" spans="1:7" ht="7.5" customHeight="1">
      <c r="A41" s="18"/>
      <c r="B41" s="8"/>
      <c r="C41" s="59"/>
      <c r="D41" s="60"/>
      <c r="E41" s="9"/>
      <c r="F41" s="9"/>
      <c r="G41" s="56"/>
    </row>
    <row r="42" spans="1:8" ht="15" customHeight="1">
      <c r="A42" s="18"/>
      <c r="B42" s="61" t="s">
        <v>51</v>
      </c>
      <c r="C42" s="62" t="s">
        <v>52</v>
      </c>
      <c r="D42" s="78">
        <f>D13+D22+D32+D38+D34</f>
        <v>453943.99999999977</v>
      </c>
      <c r="E42" s="79">
        <f>E13+E22+E32+E38+E34</f>
        <v>221797</v>
      </c>
      <c r="F42" s="79">
        <f>F13+F22+F32+F38+F34</f>
        <v>210330</v>
      </c>
      <c r="G42" s="56"/>
      <c r="H42" s="3"/>
    </row>
    <row r="43" spans="1:6" ht="11.25" customHeight="1">
      <c r="A43" s="27"/>
      <c r="B43" s="14" t="s">
        <v>53</v>
      </c>
      <c r="C43" s="25"/>
      <c r="D43" s="63"/>
      <c r="E43" s="64"/>
      <c r="F43" s="64"/>
    </row>
    <row r="44" ht="12.75" hidden="1"/>
    <row r="45" ht="12.75" hidden="1"/>
    <row r="46" ht="12.75" hidden="1"/>
    <row r="47" ht="12.75" hidden="1"/>
    <row r="48" ht="12.75" hidden="1"/>
    <row r="49" ht="12.75" hidden="1"/>
    <row r="50" ht="8.25" customHeight="1" hidden="1"/>
    <row r="51" ht="6" customHeight="1" hidden="1"/>
    <row r="52" ht="6.75" customHeight="1" hidden="1"/>
    <row r="53" ht="6.75" customHeight="1" hidden="1"/>
    <row r="54" spans="5:6" ht="14.25" customHeight="1">
      <c r="E54" s="82"/>
      <c r="F54" s="65" t="s">
        <v>60</v>
      </c>
    </row>
    <row r="55" spans="1:6" s="66" customFormat="1" ht="17.25" customHeight="1">
      <c r="A55" s="96" t="s">
        <v>54</v>
      </c>
      <c r="B55" s="97"/>
      <c r="C55" s="98" t="s">
        <v>55</v>
      </c>
      <c r="D55" s="98"/>
      <c r="E55" s="98"/>
      <c r="F55" s="98"/>
    </row>
    <row r="56" spans="1:8" s="66" customFormat="1" ht="17.25" customHeight="1">
      <c r="A56" s="99" t="s">
        <v>56</v>
      </c>
      <c r="B56" s="99"/>
      <c r="C56" s="98" t="s">
        <v>1</v>
      </c>
      <c r="D56" s="98"/>
      <c r="E56" s="98"/>
      <c r="F56" s="98"/>
      <c r="H56" s="67"/>
    </row>
    <row r="57" spans="1:6" s="66" customFormat="1" ht="9.75" customHeight="1">
      <c r="A57" s="85"/>
      <c r="B57" s="85"/>
      <c r="C57" s="84"/>
      <c r="D57" s="67"/>
      <c r="E57" s="67"/>
      <c r="F57" s="67"/>
    </row>
    <row r="58" spans="1:6" s="66" customFormat="1" ht="17.25" customHeight="1">
      <c r="A58" s="99" t="s">
        <v>57</v>
      </c>
      <c r="B58" s="99"/>
      <c r="C58" s="98" t="s">
        <v>58</v>
      </c>
      <c r="D58" s="98"/>
      <c r="E58" s="98"/>
      <c r="F58" s="98"/>
    </row>
    <row r="59" spans="1:3" ht="12.75" hidden="1">
      <c r="A59" s="93"/>
      <c r="B59" s="93"/>
      <c r="C59" s="93"/>
    </row>
    <row r="60" spans="1:3" ht="6" customHeight="1" hidden="1">
      <c r="A60" s="93"/>
      <c r="B60" s="93"/>
      <c r="C60" s="93"/>
    </row>
    <row r="61" spans="1:3" ht="12.75">
      <c r="A61" s="93"/>
      <c r="B61" s="93"/>
      <c r="C61" s="93"/>
    </row>
    <row r="62" spans="1:3" ht="12.75">
      <c r="A62" s="93"/>
      <c r="B62" s="93"/>
      <c r="C62" s="93"/>
    </row>
    <row r="63" spans="1:6" ht="12.75">
      <c r="A63" s="93"/>
      <c r="B63" s="93"/>
      <c r="C63" s="93"/>
      <c r="D63" s="74">
        <v>453944</v>
      </c>
      <c r="E63" s="90">
        <v>221797</v>
      </c>
      <c r="F63" s="90">
        <v>210330</v>
      </c>
    </row>
    <row r="64" spans="1:3" ht="12.75">
      <c r="A64" s="94"/>
      <c r="B64" s="94"/>
      <c r="C64" s="94"/>
    </row>
    <row r="65" spans="1:3" ht="12.75">
      <c r="A65" s="94"/>
      <c r="B65" s="94"/>
      <c r="C65" s="94"/>
    </row>
    <row r="66" spans="1:13" s="3" customFormat="1" ht="12.75">
      <c r="A66" s="94"/>
      <c r="B66" s="94"/>
      <c r="C66" s="94"/>
      <c r="G66" s="82"/>
      <c r="H66" s="82"/>
      <c r="I66" s="82"/>
      <c r="J66" s="82"/>
      <c r="K66" s="82"/>
      <c r="L66" s="82"/>
      <c r="M66" s="82"/>
    </row>
    <row r="67" spans="1:13" s="3" customFormat="1" ht="12.75">
      <c r="A67" s="82"/>
      <c r="B67" s="1"/>
      <c r="C67" s="82"/>
      <c r="G67" s="82"/>
      <c r="H67" s="82"/>
      <c r="I67" s="82"/>
      <c r="J67" s="82"/>
      <c r="K67" s="82"/>
      <c r="L67" s="82"/>
      <c r="M67" s="82"/>
    </row>
    <row r="68" spans="1:13" s="3" customFormat="1" ht="12.75">
      <c r="A68" s="82"/>
      <c r="B68" s="1"/>
      <c r="C68" s="82"/>
      <c r="D68" s="3">
        <v>17178004.2</v>
      </c>
      <c r="G68" s="82"/>
      <c r="H68" s="82"/>
      <c r="I68" s="82"/>
      <c r="J68" s="82"/>
      <c r="K68" s="82"/>
      <c r="L68" s="82"/>
      <c r="M68" s="82"/>
    </row>
    <row r="69" ht="12.75">
      <c r="D69" s="3">
        <v>17631948.2</v>
      </c>
    </row>
    <row r="70" ht="12.75">
      <c r="D70" s="3">
        <f>D68-D69</f>
        <v>-453944</v>
      </c>
    </row>
    <row r="83" spans="1:13" s="3" customFormat="1" ht="12.75">
      <c r="A83" s="82"/>
      <c r="B83" s="1"/>
      <c r="C83" s="82"/>
      <c r="G83" s="82"/>
      <c r="H83" s="82"/>
      <c r="I83" s="82"/>
      <c r="J83" s="82"/>
      <c r="K83" s="82"/>
      <c r="L83" s="82"/>
      <c r="M83" s="82"/>
    </row>
    <row r="87" spans="1:13" s="3" customFormat="1" ht="12.75">
      <c r="A87" s="82"/>
      <c r="B87" s="1"/>
      <c r="C87" s="82"/>
      <c r="G87" s="82"/>
      <c r="H87" s="82"/>
      <c r="I87" s="82"/>
      <c r="J87" s="82"/>
      <c r="K87" s="82"/>
      <c r="L87" s="82"/>
      <c r="M87" s="82"/>
    </row>
    <row r="88" spans="1:13" s="3" customFormat="1" ht="12.75">
      <c r="A88" s="82"/>
      <c r="B88" s="1"/>
      <c r="C88" s="82"/>
      <c r="G88" s="82"/>
      <c r="H88" s="82"/>
      <c r="I88" s="82"/>
      <c r="J88" s="82"/>
      <c r="K88" s="82"/>
      <c r="L88" s="82"/>
      <c r="M88" s="82"/>
    </row>
    <row r="91" spans="1:13" s="3" customFormat="1" ht="12.75">
      <c r="A91" s="82"/>
      <c r="B91" s="1"/>
      <c r="C91" s="82"/>
      <c r="G91" s="82"/>
      <c r="H91" s="82"/>
      <c r="I91" s="82"/>
      <c r="J91" s="82"/>
      <c r="K91" s="82"/>
      <c r="L91" s="82"/>
      <c r="M91" s="82"/>
    </row>
  </sheetData>
  <sheetProtection/>
  <mergeCells count="15">
    <mergeCell ref="A58:B58"/>
    <mergeCell ref="D1:E1"/>
    <mergeCell ref="D2:E2"/>
    <mergeCell ref="D3:E3"/>
    <mergeCell ref="D4:E4"/>
    <mergeCell ref="A6:E6"/>
    <mergeCell ref="A7:E7"/>
    <mergeCell ref="A59:C63"/>
    <mergeCell ref="A64:C66"/>
    <mergeCell ref="C55:F55"/>
    <mergeCell ref="C56:F56"/>
    <mergeCell ref="C58:F58"/>
    <mergeCell ref="D9:E9"/>
    <mergeCell ref="A55:B55"/>
    <mergeCell ref="A56:B56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2019-03-27T04:44:55Z</cp:lastPrinted>
  <dcterms:created xsi:type="dcterms:W3CDTF">2018-04-13T07:14:35Z</dcterms:created>
  <dcterms:modified xsi:type="dcterms:W3CDTF">2019-03-27T10:50:42Z</dcterms:modified>
  <cp:category/>
  <cp:version/>
  <cp:contentType/>
  <cp:contentStatus/>
</cp:coreProperties>
</file>