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70" yWindow="15" windowWidth="11130" windowHeight="8970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'2019'!$9:$11</definedName>
    <definedName name="_xlnm.Print_Area" localSheetId="0">'2019'!$A$1:$F$308</definedName>
  </definedNames>
  <calcPr fullCalcOnLoad="1" refMode="R1C1"/>
</workbook>
</file>

<file path=xl/comments1.xml><?xml version="1.0" encoding="utf-8"?>
<comments xmlns="http://schemas.openxmlformats.org/spreadsheetml/2006/main">
  <authors>
    <author>403-4</author>
  </authors>
  <commentList>
    <comment ref="H117" authorId="0">
      <text>
        <r>
          <rPr>
            <b/>
            <sz val="8"/>
            <rFont val="Tahoma"/>
            <family val="2"/>
          </rPr>
          <t>403-4: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20000 бюджетные учреждения</t>
        </r>
      </text>
    </comment>
  </commentList>
</comments>
</file>

<file path=xl/sharedStrings.xml><?xml version="1.0" encoding="utf-8"?>
<sst xmlns="http://schemas.openxmlformats.org/spreadsheetml/2006/main" count="540" uniqueCount="522">
  <si>
    <t>Денежные взыскания (штрафы) за нарушение законодательства РФ об административных правонарушениях, предусмотренные статьей 20.25 КоАП</t>
  </si>
  <si>
    <t>1 16 45000 01 0000 140</t>
  </si>
  <si>
    <t>Денежные взыскания (штрафы) за нарушения законодательства РФ о промышленной безопасности</t>
  </si>
  <si>
    <t>платежи за право на заключение договоров на размещение нестационарных торговых объектов</t>
  </si>
  <si>
    <t>платежи за право заключения договоров о развитии застроенных территорий</t>
  </si>
  <si>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</si>
  <si>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</si>
  <si>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</si>
  <si>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</si>
  <si>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</si>
  <si>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</si>
  <si>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</si>
  <si>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</si>
  <si>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</si>
  <si>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</si>
  <si>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</si>
  <si>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</si>
  <si>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</si>
  <si>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</si>
  <si>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</si>
  <si>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</si>
  <si>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</si>
  <si>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</si>
  <si>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</si>
  <si>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</si>
  <si>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</si>
  <si>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</t>
  </si>
  <si>
    <t>1 16 41000 01 0000 140</t>
  </si>
  <si>
    <t>Денежные взыскания (штрафы) за нарушения законодательства РФ об электроэнергетике</t>
  </si>
  <si>
    <t>Субвенция бюджетам муниципальных районов (городских округов) Воронежской области на обеспечение государственных гарантий прав граждан на получение общедоступного и бесплатного  общего образования, а также дополнительного образования детей в общеобразовательных учреждениях</t>
  </si>
  <si>
    <t>Субвенция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дошкольного образования</t>
  </si>
  <si>
    <t>Субвенция бюджетам муниципальных районов (городских округов) Воронежской области на обеспечение единовременной выплаты при устройстве в семью ребенка-инвалида или ребенка, достигшего возраста 10 лет, а также при передаче на воспитание в семью братьев (сестер)</t>
  </si>
  <si>
    <t>Субвенция бюджетам муниципальных районов (городских округов) Воронежской области на выполнение переданных полномочий по организации и осуществлению деятельности по опеке и попечительству</t>
  </si>
  <si>
    <t>Субвенция бюджетам муниципальных районов (городских округов) Воронежской области на создание и организацию деятельности комиссий по делам несовершеннолетних и защите их прав</t>
  </si>
  <si>
    <t xml:space="preserve">Субвенция бюджетам муниципальных районов (городских округов) Воронежской области на создание и организацию деятельности административных  комиссий </t>
  </si>
  <si>
    <t>Субвенция бюджетам муниципальных районов (городских округов) Воронежской области на обеспечение единовременной выплаты при передаче ребенка на воспитание в семью</t>
  </si>
  <si>
    <t>Субвенция бюджетам муниципальных районов (городских округов) Воронежской области на обеспечение выплат семьям опекунов на содержание подопечных детей</t>
  </si>
  <si>
    <t>Субвенция бюджетам муниципальных районов (городских округов) Воронежской области на обеспечение выплаты вознаграждения, причитающегося приемному родителю</t>
  </si>
  <si>
    <t>Субвенция бюджетам муниципальных районов (городских округов) Воронежской области на обеспечение выплат приемной семье на содержание подопечных детей</t>
  </si>
  <si>
    <t>2 02 4515400 0000 151</t>
  </si>
  <si>
    <t>Межбюджетные траснферты, передаваемые бюджетам на финансовое обеспечение дорожной деятельности</t>
  </si>
  <si>
    <t>Субсидии бюджетам городских округов на обеспечение жильем молодых семей</t>
  </si>
  <si>
    <t xml:space="preserve">Иные межбюджетные трансферты на поощрение мо ВО за достижение </t>
  </si>
  <si>
    <t>Субсидии на софинансирование мероприятий по установке подсветки</t>
  </si>
  <si>
    <r>
      <t>«Приложение № 1 к решению Воронежской городской Думы от _______.2018  № ****-IV
«О бюджете городского округа город Воронеж на 2019 год и на плановый период 2020 и 2021 годов</t>
    </r>
    <r>
      <rPr>
        <b/>
        <sz val="14"/>
        <rFont val="Calibri"/>
        <family val="2"/>
      </rPr>
      <t>»</t>
    </r>
  </si>
  <si>
    <t>ДОХОДЫ  И РАСХОДЫ БЮДЖЕТА  ГОРОДСКОГО  ОКРУГА  ГОРОД  ВОРОНЕЖ  НА 2019 ГОД</t>
  </si>
  <si>
    <t>ДОХОДЫ ОТ ОКАЗАНИЯ ПЛАТНЫХ УСЛУГ И КОМПЕНСАЦИИ ЗАТРАТ ГОСУДАРСТВА</t>
  </si>
  <si>
    <t>Единая субвенция бюджетам муниципальных районов (городских окургов) Воронежской области на создание и организацию деятельности комисси по делам несовершеннолетних и защите их прав, организации и осуществлению деятельсности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</si>
  <si>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по оказанию мер социальной поддержки семьям, взявшим на воспитание детей-сирот, оставшихся без попечения родителей</t>
  </si>
  <si>
    <t xml:space="preserve">Субсидии из областного бюджета на благоустройство </t>
  </si>
  <si>
    <t>Иные межбюджетные трансферты муниципальным районам (городским округам) Воронежской области на формирование системы организационно-методичексого обеспечения и создание архитектурно-доступной пространственно-развивающей среды для организации обучения детей с ограниченными возможностями здоровья</t>
  </si>
  <si>
    <t>Субсидии на государственную поддержку отрасли культура</t>
  </si>
  <si>
    <t>Иные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</t>
  </si>
  <si>
    <t>05 04</t>
  </si>
  <si>
    <t>Прикладные научные исследования в области жилищно-коммунального хозяйства</t>
  </si>
  <si>
    <t xml:space="preserve">                                                                                 от 19.12.2018 № 1027-IV</t>
  </si>
  <si>
    <t xml:space="preserve">                           Исполняющий обязанности</t>
  </si>
  <si>
    <t xml:space="preserve">                           главы городского округа                                                                              Председатель Воронежской</t>
  </si>
  <si>
    <t xml:space="preserve">                           город Воронеж                                                                                                                     городской Думы</t>
  </si>
  <si>
    <t xml:space="preserve">                                                   С.А.Петрин                                                                                                          В.Ф.Ходырев</t>
  </si>
  <si>
    <t>Субвенция бюджетам муниципальных районов (городских округов) Воронежской области на обеспечение выплаты вознаграждения патронатному воспитателю</t>
  </si>
  <si>
    <t>Субвенция бюджетам муниципальных районов (городских округов) Воронежской области на обеспечение выплат патронатной семье на содержание подопечных детей</t>
  </si>
  <si>
    <t>Субвенция бюджетам муниципальных районов (городских округов) Воронежской области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</t>
  </si>
  <si>
    <t>Субвенция бюджетам муниципальных районов (городских округов) Воронежской области на выплату единовременного пособия при всех формах устройства детей, лишенных родительского попечения в семью</t>
  </si>
  <si>
    <t>Субвенции бюджетам муниципальных образований Воронежской области на 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</si>
  <si>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</si>
  <si>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</si>
  <si>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</si>
  <si>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</si>
  <si>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</si>
  <si>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1 16 46000 04 0000 140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</si>
  <si>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</si>
  <si>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</si>
  <si>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</si>
  <si>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</si>
  <si>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</si>
  <si>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</si>
  <si>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</si>
  <si>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</si>
  <si>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</si>
  <si>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1 16 25084 04 0000 140</t>
  </si>
  <si>
    <t xml:space="preserve">Денежные взыскания (штрафы) за нарушение  водного законодательства на водных объектах, находящихся в собственности городских округов 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</si>
  <si>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</si>
  <si>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</si>
  <si>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</si>
  <si>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</si>
  <si>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</si>
  <si>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1 16 37030 04 0000 140</t>
  </si>
  <si>
    <t>Поступления сумм в возмещение вреда, причиняемого автомобильным дорогам местного значения транспортным средствами, осуществляющими перевозки тяжеловесных и (или) крупногабаритных грузов, зачисляемые в бюджеты городских округов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</si>
  <si>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по организации деятельности по отлову и содержанию безнадзорных животных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</si>
  <si>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 по обеспечению жилыми помещениями отдельных категорий граждан за счет средств федерального бюджета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</si>
  <si>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</si>
  <si>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</si>
  <si>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</si>
  <si>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</si>
  <si>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</si>
  <si>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</si>
  <si>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</si>
  <si>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</si>
  <si>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</si>
  <si>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</si>
  <si>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</si>
  <si>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</si>
  <si>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</si>
  <si>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</si>
  <si>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</si>
  <si>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</si>
  <si>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</si>
  <si>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</si>
  <si>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</si>
  <si>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</si>
  <si>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1 16 18040 04 0000 140</t>
  </si>
  <si>
    <t xml:space="preserve">Денежные взыскания (штрафы) за нарушение бюджетного законодательства (в части бюджетов городских округов) </t>
  </si>
  <si>
    <t>1 16 50000 01 0000 140</t>
  </si>
  <si>
    <t>Денежные взыскания (штрафы) за нарушения правил перевозок пассажиров и багажа легковым такси</t>
  </si>
  <si>
    <t>2 02 10000 00 0000 151</t>
  </si>
  <si>
    <t>2 02 15001 04 0000 151</t>
  </si>
  <si>
    <t>2 02 20000 00 0000 151</t>
  </si>
  <si>
    <t>2 02 30000 00 0000 151</t>
  </si>
  <si>
    <t>Субсидии из областного бюджета местным бюджетам на устройство тротуаров</t>
  </si>
  <si>
    <t>Субсидии из областного бюджета местным бюджетам на софинансирование разницы в расселяемых и предоставвляемых площадях при переселении граждан из аварийного жилищного фонда</t>
  </si>
  <si>
    <t>Субсидии на развитие улично-дорожной сети административного центра Воронежской области городского округа город Воронеж</t>
  </si>
  <si>
    <t>Иные межбюджетные трансферты</t>
  </si>
  <si>
    <t>Иные межбюджетные трансферты бюджетам муниципальных районов (городских округов) Воронежской области на комплектование книжных фондов библиотек муниципальных ьобразований</t>
  </si>
  <si>
    <t>2 02 40000 00 0000 151</t>
  </si>
  <si>
    <t>Субсидии на реализацию программы комплексного развития транспортной инфраструктуры Воронежской городской агломерации</t>
  </si>
  <si>
    <t>Субсидии для погашение задолженности по бюджетным кредитам на проектирование, строительство, реконструкцию, каптальный ремонт, ремонт и содержание автомобильных дорог общего пользования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</si>
  <si>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</si>
  <si>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</si>
  <si>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</si>
  <si>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</si>
  <si>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</si>
  <si>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</si>
  <si>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</si>
  <si>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</si>
  <si>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платежи за право на заключение договоров на организацию ярмарок</t>
  </si>
  <si>
    <t>плата за право использования земельных участков без предоставления земельных участков и установления сервитутов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</si>
  <si>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</si>
  <si>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</si>
  <si>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бюджетам муниципальных районов (городских округов) Воронежской области для организации и оздоровления детей и молодежи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</si>
  <si>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отдуха детей в каникулярное время бюджетам муниципальных районов (городских округов) Воронежской области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</si>
  <si>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</si>
  <si>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</t>
  </si>
  <si>
    <t>Субсидии бюджетам муниципальных образований Воронежской области на поддержку отрасли культуры (мероприятие "Подключение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оцифровки")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</si>
  <si>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РФ)</t>
  </si>
  <si>
    <t xml:space="preserve">Субсидии бюджетам муниципальных образований Воронежской области на реализацию мероприятий по адаптации зданий приоритетных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 </t>
  </si>
  <si>
    <t>Субсидии бюджетам муниципальных образований Воронежской области на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</si>
  <si>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</si>
  <si>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</si>
  <si>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</si>
  <si>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</si>
  <si>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</si>
  <si>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</si>
  <si>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</si>
  <si>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</si>
  <si>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</si>
  <si>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</si>
  <si>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</si>
  <si>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</si>
  <si>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</si>
  <si>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Контингент</t>
  </si>
  <si>
    <t>% исполнения</t>
  </si>
  <si>
    <t>Прогноз бюджета города на 2005 год</t>
  </si>
  <si>
    <t>В условиях 2004 года</t>
  </si>
  <si>
    <t>В условиях 2005 года</t>
  </si>
  <si>
    <t>Отклонения</t>
  </si>
  <si>
    <t>Норматив</t>
  </si>
  <si>
    <t>Норматив в субъект</t>
  </si>
  <si>
    <t>5 из 50</t>
  </si>
  <si>
    <t>50 из 100</t>
  </si>
  <si>
    <t>5 из 100</t>
  </si>
  <si>
    <t>100 в федерацию</t>
  </si>
  <si>
    <t>100 в субъект</t>
  </si>
  <si>
    <t>90/60</t>
  </si>
  <si>
    <t>30 из 60</t>
  </si>
  <si>
    <t>25 в фед., 75 в субъект</t>
  </si>
  <si>
    <t>100/100</t>
  </si>
  <si>
    <t>100/50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</si>
  <si>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</si>
  <si>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</si>
  <si>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</si>
  <si>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</si>
  <si>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</si>
  <si>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</si>
  <si>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</si>
  <si>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</si>
  <si>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</si>
  <si>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</si>
  <si>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</si>
  <si>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</si>
  <si>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</si>
  <si>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</si>
  <si>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</si>
  <si>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</si>
  <si>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</si>
  <si>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</si>
  <si>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</si>
  <si>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</si>
  <si>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</si>
  <si>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</si>
  <si>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</si>
  <si>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</si>
  <si>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</si>
  <si>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</si>
  <si>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</si>
  <si>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</si>
  <si>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03 09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</si>
  <si>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</si>
  <si>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</si>
  <si>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</si>
  <si>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</si>
  <si>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</si>
  <si>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</si>
  <si>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</si>
  <si>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</si>
  <si>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</si>
  <si>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</si>
  <si>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</si>
  <si>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</si>
  <si>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</si>
  <si>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</si>
  <si>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</si>
  <si>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</si>
  <si>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</si>
  <si>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</si>
  <si>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</si>
  <si>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</si>
  <si>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</si>
  <si>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</si>
  <si>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</si>
  <si>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</si>
  <si>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</si>
  <si>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</si>
  <si>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</si>
  <si>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</si>
  <si>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</si>
  <si>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</si>
  <si>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</si>
  <si>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</si>
  <si>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</si>
  <si>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</si>
  <si>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</si>
  <si>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</si>
  <si>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</si>
  <si>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</si>
  <si>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</si>
  <si>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</si>
  <si>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</si>
  <si>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</si>
  <si>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</si>
  <si>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</si>
  <si>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</si>
  <si>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</si>
  <si>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</si>
  <si>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</si>
  <si>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</si>
  <si>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</si>
  <si>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</si>
  <si>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</si>
  <si>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</si>
  <si>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</si>
  <si>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</si>
  <si>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</si>
  <si>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</si>
  <si>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</si>
  <si>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</si>
  <si>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</si>
  <si>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</si>
  <si>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</si>
  <si>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</si>
  <si>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</si>
  <si>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</si>
  <si>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</si>
  <si>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</si>
  <si>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</si>
  <si>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</si>
  <si>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</si>
  <si>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</si>
  <si>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</si>
  <si>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</si>
  <si>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</si>
  <si>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</si>
  <si>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</si>
  <si>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</si>
  <si>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</si>
  <si>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</si>
  <si>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</si>
  <si>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</si>
  <si>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</si>
  <si>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</si>
  <si>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</si>
  <si>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</si>
  <si>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</si>
  <si>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</si>
  <si>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</si>
  <si>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</si>
  <si>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</si>
  <si>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отчисления на развитие инженерной инфраструктуры города</t>
  </si>
  <si>
    <t>плата за размещение наружной рекламы и рекламы на транспорте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</si>
  <si>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</si>
  <si>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</si>
  <si>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</si>
  <si>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</si>
  <si>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</si>
  <si>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</si>
  <si>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</si>
  <si>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</si>
  <si>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</si>
  <si>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</si>
  <si>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</si>
  <si>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</si>
  <si>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</si>
  <si>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</si>
  <si>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1 06 06010 00 0000 110</t>
  </si>
  <si>
    <t>1 06 06012 04 0000 110</t>
  </si>
  <si>
    <t>1 06 06022 04 0000 110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</si>
  <si>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</si>
  <si>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</si>
  <si>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</si>
  <si>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</si>
  <si>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</si>
  <si>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</si>
  <si>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</si>
  <si>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</si>
  <si>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1 17 05040 04 0000 180</t>
  </si>
  <si>
    <t>Прочие неналоговые доходы бюджетов городских округов</t>
  </si>
  <si>
    <t>1 17 05040 04 0002 180</t>
  </si>
  <si>
    <t>1 17 05040 04 0006 180</t>
  </si>
  <si>
    <t>1 17 05040 04 0007 180</t>
  </si>
  <si>
    <t>1 17 05040 04 0008 180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</si>
  <si>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</si>
  <si>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</si>
  <si>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1 17 05040 04 0009 180</t>
  </si>
  <si>
    <t>прочие поступления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</si>
  <si>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</si>
  <si>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</si>
  <si>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</si>
  <si>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</si>
  <si>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</si>
  <si>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</si>
  <si>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</si>
  <si>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</si>
  <si>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</si>
  <si>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</si>
  <si>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</si>
  <si>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</si>
  <si>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</si>
  <si>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</si>
  <si>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1 06 06020 00 0000 110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</si>
  <si>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</si>
  <si>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</si>
  <si>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</si>
  <si>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</si>
  <si>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</si>
  <si>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</si>
  <si>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</si>
  <si>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</si>
  <si>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</si>
  <si>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</si>
  <si>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</si>
  <si>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</si>
  <si>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</si>
  <si>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</si>
  <si>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статьей 129.2 НК РФ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</si>
  <si>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</si>
  <si>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</si>
  <si>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</si>
  <si>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</si>
  <si>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</si>
  <si>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</si>
  <si>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</si>
  <si>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1 16 25040 01 0000 140</t>
  </si>
  <si>
    <t xml:space="preserve">Денежные взыскания (штрафы) за нарушение законодательства об экологической экспертизе 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</si>
  <si>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</si>
  <si>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</si>
  <si>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</si>
  <si>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</si>
  <si>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2 02 00000 00 0000 000</t>
  </si>
  <si>
    <t>Безвозмездные поступления от других бюджетов бюджетной системы Российской Федерации</t>
  </si>
  <si>
    <t>1 17 05040 04 0003 180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</si>
  <si>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</si>
  <si>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</si>
  <si>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</si>
  <si>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городских округов </t>
  </si>
  <si>
    <t>1 11 05034 04 0001 120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</si>
  <si>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</si>
  <si>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</si>
  <si>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об охране и использовании животного мира</t>
  </si>
  <si>
    <t>1 16 25030 01 0000 140</t>
  </si>
  <si>
    <t>1 17 05040 04 0001 180</t>
  </si>
  <si>
    <t>1 17 05040 04 0004 180</t>
  </si>
  <si>
    <t>плата за предоставление сведений, содержащихся в информационной системе обеспечения градостроительной деятельности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</si>
  <si>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</si>
  <si>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</si>
  <si>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</si>
  <si>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</si>
  <si>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</si>
  <si>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</si>
  <si>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</si>
  <si>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</si>
  <si>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</si>
  <si>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</si>
  <si>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</si>
  <si>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</si>
  <si>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</si>
  <si>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</si>
  <si>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</si>
  <si>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 xml:space="preserve">                                                                                городской Думы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</si>
  <si>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</si>
  <si>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</si>
  <si>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</si>
  <si>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</si>
  <si>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</si>
  <si>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</si>
  <si>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</si>
  <si>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</si>
  <si>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</si>
  <si>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</si>
  <si>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</si>
  <si>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 xml:space="preserve">ИТОГО  ДОХОДОВ </t>
  </si>
  <si>
    <t>1 16 25020 01 0000 140</t>
  </si>
  <si>
    <t xml:space="preserve">Денежные взыскания (штрафы) за нарушение законодательства об особо охраняемых природных территориях  </t>
  </si>
  <si>
    <t>1 14 06000 00 0000 430</t>
  </si>
  <si>
    <t>1 14 06010 00 0000 430</t>
  </si>
  <si>
    <t>1 14 06012 04 0000 430</t>
  </si>
  <si>
    <t>1 14 06020 00 0000 430</t>
  </si>
  <si>
    <t>1 14 06024 04 0000 430</t>
  </si>
  <si>
    <t>Субсидии бюджетам городских округов на строительство и модернизацию автомобильных дорог общего пользования, в том числе дорог в посеелниях (за исключением автомобильных дорог федерального значения)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</si>
  <si>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</si>
  <si>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</si>
  <si>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</si>
  <si>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</si>
  <si>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</si>
  <si>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</si>
  <si>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</si>
  <si>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</si>
  <si>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</si>
  <si>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</si>
  <si>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</si>
  <si>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плата за составление проектно-сметной документации и осуществление технического надзора за проведением капитального ремонта</t>
  </si>
  <si>
    <t xml:space="preserve"> 1 16 23000 00 0000 140</t>
  </si>
  <si>
    <t>Доходы от возмещения ущерба при возникновении страховых случаев</t>
  </si>
  <si>
    <t>1 17 05040 04 0005 180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</si>
  <si>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</si>
  <si>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</si>
  <si>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</si>
  <si>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</si>
  <si>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</si>
  <si>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</si>
  <si>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</si>
  <si>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</si>
  <si>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</si>
  <si>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</si>
  <si>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</si>
  <si>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</si>
  <si>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</si>
  <si>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</si>
  <si>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</si>
  <si>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</si>
  <si>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</si>
  <si>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</si>
  <si>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</si>
  <si>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</si>
  <si>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</si>
  <si>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</si>
  <si>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</si>
  <si>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</si>
  <si>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</si>
  <si>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</si>
  <si>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</si>
  <si>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</si>
  <si>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</si>
  <si>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</si>
  <si>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</si>
  <si>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</si>
  <si>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</si>
  <si>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</si>
  <si>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</si>
  <si>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</si>
  <si>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</si>
  <si>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</si>
  <si>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</si>
  <si>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</si>
  <si>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</si>
  <si>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</si>
  <si>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</si>
  <si>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</si>
  <si>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 xml:space="preserve">Доходы от сдачи в аренду имущества, находящегося в оперативном управлении муниципальных казенных учреждений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</si>
  <si>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</si>
  <si>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</si>
  <si>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</si>
  <si>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</si>
  <si>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</si>
  <si>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1 16 33040 04 0000 140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</si>
  <si>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</si>
  <si>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</si>
  <si>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</si>
  <si>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</si>
  <si>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</si>
  <si>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</si>
  <si>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</si>
  <si>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</si>
  <si>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</si>
  <si>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</si>
  <si>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</si>
  <si>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</si>
  <si>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</si>
  <si>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</si>
  <si>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>1 16 25000 00 0000 140</t>
  </si>
  <si>
    <t xml:space="preserve">НАИМЕНОВАНИЕ </t>
  </si>
  <si>
    <t xml:space="preserve">Сумма </t>
  </si>
  <si>
    <t xml:space="preserve">Прочие субсидии бюджетам городских округов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</si>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</sst>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0"/>
    <numFmt numFmtId="176" formatCode="#,##0.0000"/>
    <numFmt numFmtId="177" formatCode="#,##0.000000"/>
  </numFmts>
  <fonts count="39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ourier New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3" fontId="1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3" fontId="6" fillId="0" borderId="0" xfId="0" applyNumberFormat="1" applyFont="1" applyFill="1" applyAlignment="1">
      <alignment horizontal="left" vertical="top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4" fontId="9" fillId="0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3" fontId="10" fillId="0" borderId="0" xfId="0" applyNumberFormat="1" applyFont="1" applyFill="1" applyAlignment="1">
      <alignment vertical="top"/>
    </xf>
    <xf numFmtId="173" fontId="15" fillId="0" borderId="0" xfId="0" applyNumberFormat="1" applyFont="1" applyFill="1" applyAlignment="1">
      <alignment vertical="top"/>
    </xf>
    <xf numFmtId="173" fontId="12" fillId="0" borderId="0" xfId="0" applyNumberFormat="1" applyFont="1" applyFill="1" applyAlignment="1">
      <alignment vertical="top"/>
    </xf>
    <xf numFmtId="173" fontId="6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175" fontId="12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173" fontId="6" fillId="0" borderId="0" xfId="0" applyNumberFormat="1" applyFont="1" applyFill="1" applyAlignment="1">
      <alignment horizontal="center" vertical="top"/>
    </xf>
    <xf numFmtId="175" fontId="15" fillId="0" borderId="0" xfId="0" applyNumberFormat="1" applyFont="1" applyFill="1" applyAlignment="1">
      <alignment vertical="top"/>
    </xf>
    <xf numFmtId="175" fontId="10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73" fontId="9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173" fontId="8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10" fillId="0" borderId="0" xfId="0" applyNumberFormat="1" applyFont="1" applyFill="1" applyAlignment="1" quotePrefix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173" fontId="8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173" fontId="2" fillId="0" borderId="0" xfId="0" applyNumberFormat="1" applyFont="1" applyFill="1" applyBorder="1" applyAlignment="1">
      <alignment horizontal="center" vertical="top"/>
    </xf>
    <xf numFmtId="175" fontId="8" fillId="0" borderId="0" xfId="0" applyNumberFormat="1" applyFont="1" applyFill="1" applyBorder="1" applyAlignment="1">
      <alignment horizontal="center" vertical="top"/>
    </xf>
    <xf numFmtId="173" fontId="8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 horizontal="right" vertical="top"/>
    </xf>
    <xf numFmtId="3" fontId="14" fillId="0" borderId="0" xfId="0" applyNumberFormat="1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top"/>
    </xf>
    <xf numFmtId="175" fontId="12" fillId="0" borderId="0" xfId="0" applyNumberFormat="1" applyFont="1" applyFill="1" applyAlignment="1">
      <alignment vertical="top"/>
    </xf>
    <xf numFmtId="175" fontId="8" fillId="0" borderId="0" xfId="0" applyNumberFormat="1" applyFont="1" applyFill="1" applyBorder="1" applyAlignment="1">
      <alignment horizontal="center" vertical="top"/>
    </xf>
    <xf numFmtId="173" fontId="2" fillId="24" borderId="0" xfId="0" applyNumberFormat="1" applyFont="1" applyFill="1" applyBorder="1" applyAlignment="1">
      <alignment horizontal="center" vertical="top"/>
    </xf>
    <xf numFmtId="173" fontId="2" fillId="24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vertical="top"/>
    </xf>
    <xf numFmtId="173" fontId="8" fillId="0" borderId="0" xfId="0" applyNumberFormat="1" applyFont="1" applyFill="1" applyBorder="1" applyAlignment="1">
      <alignment horizontal="center" vertical="top"/>
    </xf>
    <xf numFmtId="3" fontId="13" fillId="24" borderId="0" xfId="0" applyNumberFormat="1" applyFont="1" applyFill="1" applyBorder="1" applyAlignment="1">
      <alignment horizontal="center" vertical="top"/>
    </xf>
    <xf numFmtId="174" fontId="17" fillId="0" borderId="0" xfId="0" applyNumberFormat="1" applyFont="1" applyFill="1" applyAlignment="1">
      <alignment vertical="top"/>
    </xf>
    <xf numFmtId="3" fontId="13" fillId="24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8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3;&#1102;&#1076;&#1078;&#1077;&#1090;%20&#1053;&#1054;&#1042;&#1067;&#1049;\Documents%20and%20Settings\User\&#1056;&#1072;&#1073;&#1086;&#1095;&#1080;&#1081;%20&#1089;&#1090;&#1086;&#1083;\&#1041;&#1070;&#1044;&#1046;&#1045;&#1058;%202013-2015%20&#1050;&#1054;%20&#1042;&#1058;&#1054;&#1056;&#1054;&#1052;&#1059;%20&#1063;&#1058;&#1045;&#1053;&#1048;&#1070;\&#1087;&#1077;&#1088;&#1074;&#1086;&#1077;%20&#1087;&#1088;&#1080;&#1083;&#1086;&#1078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3;&#1102;&#1076;&#1078;&#1077;&#1090;%20&#1053;&#1054;&#1042;&#1067;&#1049;\Documents%20and%20Settings\User\&#1056;&#1072;&#1073;&#1086;&#1095;&#1080;&#1081;%20&#1089;&#1090;&#1086;&#1083;\&#1041;&#1070;&#1044;&#1046;&#1045;&#1058;%202013-2015%20&#1050;&#1054;%20&#1042;&#1058;&#1054;&#1056;&#1054;&#1052;&#1059;%20&#1063;&#1058;&#1045;&#1053;&#1048;&#1070;\&#1042;&#1086;&#1088;&#1086;&#1085;&#1077;&#1078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33">
          <cell r="C33">
            <v>198936500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л 1"/>
    </sheetNames>
    <sheetDataSet>
      <sheetData sheetId="1">
        <row r="518">
          <cell r="F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showZeros="0" tabSelected="1" view="pageBreakPreview" zoomScale="75" zoomScaleNormal="85" zoomScaleSheetLayoutView="75" zoomScalePageLayoutView="0" workbookViewId="0" topLeftCell="A1">
      <selection activeCell="C324" sqref="C324"/>
    </sheetView>
  </sheetViews>
  <sheetFormatPr defaultColWidth="8.75390625" defaultRowHeight="12.75"/>
  <cols>
    <col min="1" max="1" width="27.00390625" style="20" customWidth="1"/>
    <col min="2" max="2" width="79.375" style="52" customWidth="1"/>
    <col min="3" max="3" width="18.125" style="48" customWidth="1"/>
    <col min="4" max="7" width="15.125" style="21" hidden="1" customWidth="1"/>
    <col min="8" max="8" width="16.00390625" style="21" hidden="1" customWidth="1"/>
    <col min="9" max="9" width="11.125" style="21" hidden="1" customWidth="1"/>
    <col min="10" max="10" width="12.50390625" style="22" hidden="1" customWidth="1"/>
    <col min="11" max="11" width="19.75390625" style="58" customWidth="1"/>
    <col min="12" max="12" width="26.375" style="19" customWidth="1"/>
    <col min="13" max="13" width="11.00390625" style="19" customWidth="1"/>
    <col min="14" max="16384" width="8.75390625" style="19" customWidth="1"/>
  </cols>
  <sheetData>
    <row r="1" spans="1:11" s="16" customFormat="1" ht="18.75">
      <c r="A1" s="13"/>
      <c r="B1" s="158" t="s">
        <v>411</v>
      </c>
      <c r="C1" s="159"/>
      <c r="D1" s="159"/>
      <c r="E1" s="159"/>
      <c r="F1" s="14"/>
      <c r="G1" s="14"/>
      <c r="H1" s="14"/>
      <c r="I1" s="14"/>
      <c r="J1" s="15"/>
      <c r="K1" s="58"/>
    </row>
    <row r="2" spans="1:11" s="16" customFormat="1" ht="18.75">
      <c r="A2" s="13"/>
      <c r="B2" s="158" t="s">
        <v>406</v>
      </c>
      <c r="C2" s="159"/>
      <c r="D2" s="159"/>
      <c r="E2" s="159"/>
      <c r="F2" s="14"/>
      <c r="G2" s="14"/>
      <c r="H2" s="14"/>
      <c r="I2" s="14"/>
      <c r="J2" s="15"/>
      <c r="K2" s="58"/>
    </row>
    <row r="3" spans="1:11" s="16" customFormat="1" ht="18.75">
      <c r="A3" s="13"/>
      <c r="B3" s="158" t="s">
        <v>407</v>
      </c>
      <c r="C3" s="159"/>
      <c r="D3" s="159"/>
      <c r="E3" s="159"/>
      <c r="F3" s="14"/>
      <c r="G3" s="14"/>
      <c r="H3" s="14"/>
      <c r="I3" s="14"/>
      <c r="J3" s="15"/>
      <c r="K3" s="58"/>
    </row>
    <row r="4" spans="1:11" s="16" customFormat="1" ht="27.75" customHeight="1">
      <c r="A4" s="13"/>
      <c r="B4" s="158" t="s">
        <v>55</v>
      </c>
      <c r="C4" s="159"/>
      <c r="D4" s="159"/>
      <c r="E4" s="159"/>
      <c r="F4" s="14"/>
      <c r="G4" s="14"/>
      <c r="H4" s="14"/>
      <c r="I4" s="14"/>
      <c r="J4" s="15"/>
      <c r="K4" s="58"/>
    </row>
    <row r="5" spans="1:11" s="16" customFormat="1" ht="48.75" customHeight="1" hidden="1">
      <c r="A5" s="170" t="s">
        <v>44</v>
      </c>
      <c r="B5" s="171"/>
      <c r="C5" s="171"/>
      <c r="D5" s="79"/>
      <c r="E5" s="79"/>
      <c r="F5" s="14"/>
      <c r="G5" s="14"/>
      <c r="H5" s="14"/>
      <c r="I5" s="14"/>
      <c r="J5" s="15"/>
      <c r="K5" s="58"/>
    </row>
    <row r="6" spans="1:11" s="16" customFormat="1" ht="14.25" customHeight="1">
      <c r="A6" s="13"/>
      <c r="B6" s="17"/>
      <c r="C6" s="18"/>
      <c r="D6" s="14"/>
      <c r="E6" s="14"/>
      <c r="F6" s="14"/>
      <c r="G6" s="14"/>
      <c r="H6" s="14"/>
      <c r="I6" s="14"/>
      <c r="J6" s="15"/>
      <c r="K6" s="58"/>
    </row>
    <row r="7" spans="1:11" ht="24" customHeight="1">
      <c r="A7" s="172" t="s">
        <v>45</v>
      </c>
      <c r="B7" s="172"/>
      <c r="C7" s="172"/>
      <c r="K7" s="59"/>
    </row>
    <row r="8" spans="2:10" ht="24.75" customHeight="1" thickBot="1">
      <c r="B8" s="19"/>
      <c r="C8" s="53" t="s">
        <v>158</v>
      </c>
      <c r="D8" s="23"/>
      <c r="E8" s="23"/>
      <c r="F8" s="23"/>
      <c r="G8" s="23"/>
      <c r="H8" s="23"/>
      <c r="I8" s="23"/>
      <c r="J8" s="24" t="s">
        <v>158</v>
      </c>
    </row>
    <row r="9" spans="1:11" s="25" customFormat="1" ht="15" customHeight="1">
      <c r="A9" s="173" t="s">
        <v>159</v>
      </c>
      <c r="B9" s="173" t="s">
        <v>509</v>
      </c>
      <c r="C9" s="174" t="s">
        <v>510</v>
      </c>
      <c r="D9" s="160" t="s">
        <v>161</v>
      </c>
      <c r="E9" s="167" t="s">
        <v>162</v>
      </c>
      <c r="F9" s="168"/>
      <c r="G9" s="168"/>
      <c r="H9" s="168"/>
      <c r="I9" s="168"/>
      <c r="J9" s="169"/>
      <c r="K9" s="150"/>
    </row>
    <row r="10" spans="1:11" s="25" customFormat="1" ht="15" customHeight="1">
      <c r="A10" s="173"/>
      <c r="B10" s="173"/>
      <c r="C10" s="175"/>
      <c r="D10" s="161"/>
      <c r="E10" s="152" t="s">
        <v>160</v>
      </c>
      <c r="F10" s="154" t="s">
        <v>163</v>
      </c>
      <c r="G10" s="155"/>
      <c r="H10" s="154" t="s">
        <v>164</v>
      </c>
      <c r="I10" s="155"/>
      <c r="J10" s="156" t="s">
        <v>165</v>
      </c>
      <c r="K10" s="151"/>
    </row>
    <row r="11" spans="1:11" s="20" customFormat="1" ht="21" customHeight="1">
      <c r="A11" s="173"/>
      <c r="B11" s="173"/>
      <c r="C11" s="175"/>
      <c r="D11" s="161"/>
      <c r="E11" s="153"/>
      <c r="F11" s="3"/>
      <c r="G11" s="3" t="s">
        <v>166</v>
      </c>
      <c r="H11" s="3"/>
      <c r="I11" s="78" t="s">
        <v>167</v>
      </c>
      <c r="J11" s="157"/>
      <c r="K11" s="151"/>
    </row>
    <row r="12" spans="1:12" s="5" customFormat="1" ht="26.25" customHeight="1">
      <c r="A12" s="110" t="s">
        <v>227</v>
      </c>
      <c r="B12" s="26" t="s">
        <v>408</v>
      </c>
      <c r="C12" s="27">
        <f>C13+C28+C45+C57+C60+C67+C82+C103+C105+C112+C126+C161+C22</f>
        <v>9079973</v>
      </c>
      <c r="D12" s="2" t="e">
        <f>C12*100/#REF!</f>
        <v>#REF!</v>
      </c>
      <c r="E12" s="3" t="e">
        <f>E13+E21+E59+E67+E76+E82+#REF!+E137+#REF!+E165+#REF!</f>
        <v>#REF!</v>
      </c>
      <c r="F12" s="28" t="e">
        <f>F13+F21+F59+F67+F76+F82+#REF!+F137+#REF!+F165+#REF!</f>
        <v>#REF!</v>
      </c>
      <c r="G12" s="3"/>
      <c r="H12" s="3" t="e">
        <f>H13+H21+H59+H67+H76+H82+#REF!+H137+#REF!+H165+#REF!</f>
        <v>#REF!</v>
      </c>
      <c r="I12" s="4"/>
      <c r="J12" s="77" t="e">
        <f>H12-F12</f>
        <v>#REF!</v>
      </c>
      <c r="K12" s="27"/>
      <c r="L12" s="142"/>
    </row>
    <row r="13" spans="1:11" s="5" customFormat="1" ht="25.5" customHeight="1" hidden="1">
      <c r="A13" s="110" t="s">
        <v>228</v>
      </c>
      <c r="B13" s="26" t="s">
        <v>229</v>
      </c>
      <c r="C13" s="27">
        <f>C17+C14</f>
        <v>4957597</v>
      </c>
      <c r="D13" s="2" t="e">
        <f>C13*100/#REF!</f>
        <v>#REF!</v>
      </c>
      <c r="E13" s="3" t="e">
        <f>E17+#REF!</f>
        <v>#REF!</v>
      </c>
      <c r="F13" s="3" t="e">
        <f>F17+#REF!</f>
        <v>#REF!</v>
      </c>
      <c r="G13" s="3"/>
      <c r="H13" s="3" t="e">
        <f>H17+#REF!</f>
        <v>#REF!</v>
      </c>
      <c r="I13" s="4"/>
      <c r="J13" s="77" t="e">
        <f>H13-F13</f>
        <v>#REF!</v>
      </c>
      <c r="K13" s="60"/>
    </row>
    <row r="14" spans="1:11" s="5" customFormat="1" ht="25.5" customHeight="1" hidden="1">
      <c r="A14" s="110" t="s">
        <v>428</v>
      </c>
      <c r="B14" s="26" t="s">
        <v>429</v>
      </c>
      <c r="C14" s="27">
        <f>C15</f>
        <v>0</v>
      </c>
      <c r="D14" s="2"/>
      <c r="E14" s="3"/>
      <c r="F14" s="3"/>
      <c r="G14" s="3"/>
      <c r="H14" s="3"/>
      <c r="I14" s="4"/>
      <c r="J14" s="77"/>
      <c r="K14" s="60"/>
    </row>
    <row r="15" spans="1:11" s="5" customFormat="1" ht="41.25" customHeight="1" hidden="1">
      <c r="A15" s="111" t="s">
        <v>430</v>
      </c>
      <c r="B15" s="29" t="s">
        <v>431</v>
      </c>
      <c r="C15" s="27">
        <f>C16</f>
        <v>0</v>
      </c>
      <c r="D15" s="2"/>
      <c r="E15" s="3"/>
      <c r="F15" s="3"/>
      <c r="G15" s="3"/>
      <c r="H15" s="3"/>
      <c r="I15" s="4"/>
      <c r="J15" s="77"/>
      <c r="K15" s="60"/>
    </row>
    <row r="16" spans="1:11" s="5" customFormat="1" ht="36" customHeight="1" hidden="1">
      <c r="A16" s="111" t="s">
        <v>435</v>
      </c>
      <c r="B16" s="29" t="s">
        <v>432</v>
      </c>
      <c r="C16" s="27"/>
      <c r="D16" s="2"/>
      <c r="E16" s="3"/>
      <c r="F16" s="3"/>
      <c r="G16" s="3"/>
      <c r="H16" s="3"/>
      <c r="I16" s="4"/>
      <c r="J16" s="77"/>
      <c r="K16" s="60"/>
    </row>
    <row r="17" spans="1:11" s="5" customFormat="1" ht="22.5" customHeight="1" hidden="1">
      <c r="A17" s="110" t="s">
        <v>230</v>
      </c>
      <c r="B17" s="26" t="s">
        <v>231</v>
      </c>
      <c r="C17" s="27">
        <f>C18+C19+C20+C21</f>
        <v>4957597</v>
      </c>
      <c r="D17" s="2" t="e">
        <f>C17*100/#REF!</f>
        <v>#REF!</v>
      </c>
      <c r="E17" s="3" t="e">
        <f>E18</f>
        <v>#REF!</v>
      </c>
      <c r="F17" s="3" t="e">
        <f>F18</f>
        <v>#REF!</v>
      </c>
      <c r="G17" s="3"/>
      <c r="H17" s="3" t="e">
        <f>H18</f>
        <v>#REF!</v>
      </c>
      <c r="I17" s="4"/>
      <c r="J17" s="77" t="e">
        <f>H17-F17</f>
        <v>#REF!</v>
      </c>
      <c r="K17" s="60"/>
    </row>
    <row r="18" spans="1:11" s="5" customFormat="1" ht="79.5" customHeight="1" hidden="1">
      <c r="A18" s="111" t="s">
        <v>232</v>
      </c>
      <c r="B18" s="29" t="s">
        <v>496</v>
      </c>
      <c r="C18" s="144">
        <f>4815590+60989</f>
        <v>4876579</v>
      </c>
      <c r="D18" s="30" t="e">
        <f>C18*100/#REF!</f>
        <v>#REF!</v>
      </c>
      <c r="E18" s="31" t="e">
        <f>#REF!</f>
        <v>#REF!</v>
      </c>
      <c r="F18" s="31" t="e">
        <f>#REF!</f>
        <v>#REF!</v>
      </c>
      <c r="G18" s="31"/>
      <c r="H18" s="31" t="e">
        <f>#REF!</f>
        <v>#REF!</v>
      </c>
      <c r="I18" s="32"/>
      <c r="J18" s="33" t="e">
        <f>H18-F18</f>
        <v>#REF!</v>
      </c>
      <c r="K18" s="60"/>
    </row>
    <row r="19" spans="1:11" s="5" customFormat="1" ht="97.5" customHeight="1" hidden="1">
      <c r="A19" s="111" t="s">
        <v>233</v>
      </c>
      <c r="B19" s="29" t="s">
        <v>497</v>
      </c>
      <c r="C19" s="27">
        <v>49811</v>
      </c>
      <c r="D19" s="30"/>
      <c r="E19" s="31"/>
      <c r="F19" s="31"/>
      <c r="G19" s="31"/>
      <c r="H19" s="31"/>
      <c r="I19" s="32"/>
      <c r="J19" s="33"/>
      <c r="K19" s="60"/>
    </row>
    <row r="20" spans="1:11" s="5" customFormat="1" ht="45" customHeight="1" hidden="1">
      <c r="A20" s="111" t="s">
        <v>302</v>
      </c>
      <c r="B20" s="29" t="s">
        <v>498</v>
      </c>
      <c r="C20" s="27">
        <v>31207</v>
      </c>
      <c r="D20" s="37" t="e">
        <f>C20*100/#REF!</f>
        <v>#REF!</v>
      </c>
      <c r="E20" s="31"/>
      <c r="F20" s="31"/>
      <c r="G20" s="31"/>
      <c r="H20" s="31"/>
      <c r="I20" s="32"/>
      <c r="J20" s="33">
        <f>H20-F20</f>
        <v>0</v>
      </c>
      <c r="K20" s="60"/>
    </row>
    <row r="21" spans="1:11" s="5" customFormat="1" ht="82.5" customHeight="1" hidden="1">
      <c r="A21" s="111" t="s">
        <v>234</v>
      </c>
      <c r="B21" s="29" t="s">
        <v>75</v>
      </c>
      <c r="C21" s="27"/>
      <c r="D21" s="2" t="e">
        <f>C21*100/#REF!</f>
        <v>#REF!</v>
      </c>
      <c r="E21" s="3"/>
      <c r="F21" s="3"/>
      <c r="G21" s="3"/>
      <c r="H21" s="3"/>
      <c r="I21" s="4"/>
      <c r="J21" s="77">
        <f>H21-F21</f>
        <v>0</v>
      </c>
      <c r="K21" s="60"/>
    </row>
    <row r="22" spans="1:11" s="34" customFormat="1" ht="39.75" customHeight="1" hidden="1">
      <c r="A22" s="110" t="s">
        <v>6</v>
      </c>
      <c r="B22" s="26" t="s">
        <v>7</v>
      </c>
      <c r="C22" s="27">
        <f>C23</f>
        <v>48539</v>
      </c>
      <c r="D22" s="2"/>
      <c r="E22" s="3"/>
      <c r="F22" s="3"/>
      <c r="G22" s="3"/>
      <c r="H22" s="3"/>
      <c r="I22" s="4"/>
      <c r="J22" s="77"/>
      <c r="K22" s="61"/>
    </row>
    <row r="23" spans="1:11" s="34" customFormat="1" ht="38.25" customHeight="1" hidden="1">
      <c r="A23" s="110" t="s">
        <v>8</v>
      </c>
      <c r="B23" s="26" t="s">
        <v>9</v>
      </c>
      <c r="C23" s="27">
        <f>C24+C25+C26+C27</f>
        <v>48539</v>
      </c>
      <c r="D23" s="2"/>
      <c r="E23" s="3"/>
      <c r="F23" s="3"/>
      <c r="G23" s="3"/>
      <c r="H23" s="3"/>
      <c r="I23" s="4"/>
      <c r="J23" s="77"/>
      <c r="K23" s="61"/>
    </row>
    <row r="24" spans="1:11" s="34" customFormat="1" ht="76.5" customHeight="1" hidden="1">
      <c r="A24" s="111" t="s">
        <v>10</v>
      </c>
      <c r="B24" s="29" t="s">
        <v>11</v>
      </c>
      <c r="C24" s="27">
        <v>19273</v>
      </c>
      <c r="D24" s="2"/>
      <c r="E24" s="3"/>
      <c r="F24" s="3"/>
      <c r="G24" s="3"/>
      <c r="H24" s="3"/>
      <c r="I24" s="4"/>
      <c r="J24" s="77"/>
      <c r="K24" s="61"/>
    </row>
    <row r="25" spans="1:11" s="34" customFormat="1" ht="95.25" customHeight="1" hidden="1">
      <c r="A25" s="111" t="s">
        <v>12</v>
      </c>
      <c r="B25" s="29" t="s">
        <v>13</v>
      </c>
      <c r="C25" s="27">
        <v>157</v>
      </c>
      <c r="D25" s="2"/>
      <c r="E25" s="3"/>
      <c r="F25" s="3"/>
      <c r="G25" s="3"/>
      <c r="H25" s="3"/>
      <c r="I25" s="4"/>
      <c r="J25" s="77"/>
      <c r="K25" s="61"/>
    </row>
    <row r="26" spans="1:11" s="34" customFormat="1" ht="81.75" customHeight="1" hidden="1">
      <c r="A26" s="111" t="s">
        <v>14</v>
      </c>
      <c r="B26" s="29" t="s">
        <v>15</v>
      </c>
      <c r="C26" s="27">
        <v>29109</v>
      </c>
      <c r="D26" s="2"/>
      <c r="E26" s="3"/>
      <c r="F26" s="3"/>
      <c r="G26" s="3"/>
      <c r="H26" s="3"/>
      <c r="I26" s="4"/>
      <c r="J26" s="77"/>
      <c r="K26" s="61"/>
    </row>
    <row r="27" spans="1:11" s="34" customFormat="1" ht="79.5" customHeight="1" hidden="1">
      <c r="A27" s="111" t="s">
        <v>16</v>
      </c>
      <c r="B27" s="29" t="s">
        <v>17</v>
      </c>
      <c r="C27" s="27"/>
      <c r="D27" s="2"/>
      <c r="E27" s="3"/>
      <c r="F27" s="3"/>
      <c r="G27" s="3"/>
      <c r="H27" s="3"/>
      <c r="I27" s="4"/>
      <c r="J27" s="77"/>
      <c r="K27" s="61"/>
    </row>
    <row r="28" spans="1:11" s="16" customFormat="1" ht="24.75" customHeight="1" hidden="1">
      <c r="A28" s="110" t="s">
        <v>499</v>
      </c>
      <c r="B28" s="26" t="s">
        <v>235</v>
      </c>
      <c r="C28" s="27">
        <f>C37+C40+C29+C43</f>
        <v>776953</v>
      </c>
      <c r="D28" s="30" t="e">
        <f>C28*100/#REF!</f>
        <v>#REF!</v>
      </c>
      <c r="E28" s="31"/>
      <c r="F28" s="31"/>
      <c r="G28" s="31"/>
      <c r="H28" s="31"/>
      <c r="I28" s="32">
        <v>0</v>
      </c>
      <c r="J28" s="35">
        <f>H28-F28</f>
        <v>0</v>
      </c>
      <c r="K28" s="60"/>
    </row>
    <row r="29" spans="1:11" s="16" customFormat="1" ht="39" customHeight="1" hidden="1">
      <c r="A29" s="110" t="s">
        <v>433</v>
      </c>
      <c r="B29" s="26" t="s">
        <v>434</v>
      </c>
      <c r="C29" s="27">
        <f>C30+C33+C36</f>
        <v>0</v>
      </c>
      <c r="D29" s="30"/>
      <c r="E29" s="31"/>
      <c r="F29" s="31"/>
      <c r="G29" s="31"/>
      <c r="H29" s="31"/>
      <c r="I29" s="32"/>
      <c r="J29" s="35"/>
      <c r="K29" s="60"/>
    </row>
    <row r="30" spans="1:11" s="16" customFormat="1" ht="41.25" customHeight="1" hidden="1">
      <c r="A30" s="111" t="s">
        <v>465</v>
      </c>
      <c r="B30" s="29" t="s">
        <v>436</v>
      </c>
      <c r="C30" s="27">
        <f>C31+C32</f>
        <v>0</v>
      </c>
      <c r="D30" s="30"/>
      <c r="E30" s="31"/>
      <c r="F30" s="31"/>
      <c r="G30" s="31"/>
      <c r="H30" s="31"/>
      <c r="I30" s="32"/>
      <c r="J30" s="35"/>
      <c r="K30" s="60"/>
    </row>
    <row r="31" spans="1:11" s="16" customFormat="1" ht="41.25" customHeight="1" hidden="1">
      <c r="A31" s="111" t="s">
        <v>466</v>
      </c>
      <c r="B31" s="29" t="s">
        <v>436</v>
      </c>
      <c r="C31" s="27"/>
      <c r="D31" s="30"/>
      <c r="E31" s="31"/>
      <c r="F31" s="31"/>
      <c r="G31" s="31"/>
      <c r="H31" s="31"/>
      <c r="I31" s="32"/>
      <c r="J31" s="35"/>
      <c r="K31" s="60"/>
    </row>
    <row r="32" spans="1:11" s="16" customFormat="1" ht="62.25" customHeight="1" hidden="1">
      <c r="A32" s="111" t="s">
        <v>467</v>
      </c>
      <c r="B32" s="29" t="s">
        <v>468</v>
      </c>
      <c r="C32" s="27"/>
      <c r="D32" s="30"/>
      <c r="E32" s="31"/>
      <c r="F32" s="31"/>
      <c r="G32" s="31"/>
      <c r="H32" s="31"/>
      <c r="I32" s="32"/>
      <c r="J32" s="35"/>
      <c r="K32" s="60"/>
    </row>
    <row r="33" spans="1:11" s="16" customFormat="1" ht="42.75" customHeight="1" hidden="1">
      <c r="A33" s="111" t="s">
        <v>469</v>
      </c>
      <c r="B33" s="29" t="s">
        <v>437</v>
      </c>
      <c r="C33" s="27">
        <f>C34+C35</f>
        <v>0</v>
      </c>
      <c r="D33" s="30"/>
      <c r="E33" s="31"/>
      <c r="F33" s="31"/>
      <c r="G33" s="31"/>
      <c r="H33" s="31"/>
      <c r="I33" s="32"/>
      <c r="J33" s="35"/>
      <c r="K33" s="60"/>
    </row>
    <row r="34" spans="1:11" s="16" customFormat="1" ht="42.75" customHeight="1" hidden="1">
      <c r="A34" s="111" t="s">
        <v>470</v>
      </c>
      <c r="B34" s="29" t="s">
        <v>437</v>
      </c>
      <c r="C34" s="27"/>
      <c r="D34" s="30"/>
      <c r="E34" s="31"/>
      <c r="F34" s="31"/>
      <c r="G34" s="31"/>
      <c r="H34" s="31"/>
      <c r="I34" s="32"/>
      <c r="J34" s="35"/>
      <c r="K34" s="60"/>
    </row>
    <row r="35" spans="1:11" s="16" customFormat="1" ht="59.25" customHeight="1" hidden="1">
      <c r="A35" s="111" t="s">
        <v>471</v>
      </c>
      <c r="B35" s="29" t="s">
        <v>472</v>
      </c>
      <c r="C35" s="27"/>
      <c r="D35" s="30"/>
      <c r="E35" s="31"/>
      <c r="F35" s="31"/>
      <c r="G35" s="31"/>
      <c r="H35" s="31"/>
      <c r="I35" s="32"/>
      <c r="J35" s="35"/>
      <c r="K35" s="60"/>
    </row>
    <row r="36" spans="1:11" s="16" customFormat="1" ht="34.5" customHeight="1" hidden="1">
      <c r="A36" s="110" t="s">
        <v>156</v>
      </c>
      <c r="B36" s="26" t="s">
        <v>157</v>
      </c>
      <c r="C36" s="27"/>
      <c r="D36" s="30"/>
      <c r="E36" s="31"/>
      <c r="F36" s="31"/>
      <c r="G36" s="31"/>
      <c r="H36" s="31"/>
      <c r="I36" s="32"/>
      <c r="J36" s="35"/>
      <c r="K36" s="60"/>
    </row>
    <row r="37" spans="1:11" s="16" customFormat="1" ht="24.75" customHeight="1" hidden="1">
      <c r="A37" s="110" t="s">
        <v>473</v>
      </c>
      <c r="B37" s="26" t="s">
        <v>236</v>
      </c>
      <c r="C37" s="27">
        <f>C38+C39</f>
        <v>745800</v>
      </c>
      <c r="D37" s="30" t="e">
        <f>C37*100/#REF!</f>
        <v>#REF!</v>
      </c>
      <c r="E37" s="31"/>
      <c r="F37" s="31"/>
      <c r="G37" s="31"/>
      <c r="H37" s="31"/>
      <c r="I37" s="32">
        <v>50</v>
      </c>
      <c r="J37" s="35">
        <f>H37-F37</f>
        <v>0</v>
      </c>
      <c r="K37" s="60"/>
    </row>
    <row r="38" spans="1:11" s="16" customFormat="1" ht="24.75" customHeight="1" hidden="1">
      <c r="A38" s="111" t="s">
        <v>474</v>
      </c>
      <c r="B38" s="29" t="s">
        <v>236</v>
      </c>
      <c r="C38" s="146">
        <f>744143+1657</f>
        <v>745800</v>
      </c>
      <c r="D38" s="30"/>
      <c r="E38" s="31"/>
      <c r="F38" s="31"/>
      <c r="G38" s="31"/>
      <c r="H38" s="31"/>
      <c r="I38" s="32"/>
      <c r="J38" s="35"/>
      <c r="K38" s="60"/>
    </row>
    <row r="39" spans="1:11" s="16" customFormat="1" ht="45.75" customHeight="1" hidden="1">
      <c r="A39" s="111" t="s">
        <v>475</v>
      </c>
      <c r="B39" s="29" t="s">
        <v>476</v>
      </c>
      <c r="C39" s="39"/>
      <c r="D39" s="30"/>
      <c r="E39" s="31"/>
      <c r="F39" s="31"/>
      <c r="G39" s="31"/>
      <c r="H39" s="31"/>
      <c r="I39" s="32"/>
      <c r="J39" s="35"/>
      <c r="K39" s="60"/>
    </row>
    <row r="40" spans="1:11" s="16" customFormat="1" ht="24.75" customHeight="1" hidden="1">
      <c r="A40" s="110" t="s">
        <v>500</v>
      </c>
      <c r="B40" s="26" t="s">
        <v>237</v>
      </c>
      <c r="C40" s="27">
        <f>C41+C42</f>
        <v>4053</v>
      </c>
      <c r="D40" s="30" t="e">
        <f>C40*100/#REF!</f>
        <v>#REF!</v>
      </c>
      <c r="E40" s="31"/>
      <c r="F40" s="31"/>
      <c r="G40" s="31" t="s">
        <v>168</v>
      </c>
      <c r="H40" s="31"/>
      <c r="I40" s="32">
        <v>50</v>
      </c>
      <c r="J40" s="35">
        <f>H40-F40</f>
        <v>0</v>
      </c>
      <c r="K40" s="60"/>
    </row>
    <row r="41" spans="1:11" s="16" customFormat="1" ht="24.75" customHeight="1" hidden="1">
      <c r="A41" s="111" t="s">
        <v>477</v>
      </c>
      <c r="B41" s="29" t="s">
        <v>237</v>
      </c>
      <c r="C41" s="39">
        <v>4053</v>
      </c>
      <c r="D41" s="30"/>
      <c r="E41" s="31"/>
      <c r="F41" s="31"/>
      <c r="G41" s="31"/>
      <c r="H41" s="31"/>
      <c r="I41" s="32"/>
      <c r="J41" s="35"/>
      <c r="K41" s="60"/>
    </row>
    <row r="42" spans="1:11" s="16" customFormat="1" ht="44.25" customHeight="1" hidden="1">
      <c r="A42" s="111" t="s">
        <v>478</v>
      </c>
      <c r="B42" s="29" t="s">
        <v>479</v>
      </c>
      <c r="C42" s="39"/>
      <c r="D42" s="30"/>
      <c r="E42" s="31"/>
      <c r="F42" s="31"/>
      <c r="G42" s="31"/>
      <c r="H42" s="31"/>
      <c r="I42" s="32"/>
      <c r="J42" s="35"/>
      <c r="K42" s="60"/>
    </row>
    <row r="43" spans="1:11" s="16" customFormat="1" ht="44.25" customHeight="1" hidden="1">
      <c r="A43" s="110" t="s">
        <v>18</v>
      </c>
      <c r="B43" s="26" t="s">
        <v>19</v>
      </c>
      <c r="C43" s="39">
        <f>C44</f>
        <v>27100</v>
      </c>
      <c r="D43" s="30"/>
      <c r="E43" s="31"/>
      <c r="F43" s="31"/>
      <c r="G43" s="31"/>
      <c r="H43" s="31"/>
      <c r="I43" s="32"/>
      <c r="J43" s="35"/>
      <c r="K43" s="60"/>
    </row>
    <row r="44" spans="1:11" s="16" customFormat="1" ht="44.25" customHeight="1" hidden="1">
      <c r="A44" s="111" t="s">
        <v>20</v>
      </c>
      <c r="B44" s="29" t="s">
        <v>21</v>
      </c>
      <c r="C44" s="146">
        <f>26474+626</f>
        <v>27100</v>
      </c>
      <c r="D44" s="30"/>
      <c r="E44" s="31"/>
      <c r="F44" s="31"/>
      <c r="G44" s="31"/>
      <c r="H44" s="31"/>
      <c r="I44" s="32"/>
      <c r="J44" s="35"/>
      <c r="K44" s="60"/>
    </row>
    <row r="45" spans="1:11" s="5" customFormat="1" ht="24.75" customHeight="1" hidden="1">
      <c r="A45" s="110" t="s">
        <v>238</v>
      </c>
      <c r="B45" s="26" t="s">
        <v>239</v>
      </c>
      <c r="C45" s="27">
        <f>C46+C51+C52+C48</f>
        <v>1715000</v>
      </c>
      <c r="D45" s="30" t="e">
        <f>C45*100/#REF!</f>
        <v>#REF!</v>
      </c>
      <c r="E45" s="31"/>
      <c r="F45" s="31"/>
      <c r="G45" s="31" t="s">
        <v>169</v>
      </c>
      <c r="H45" s="31"/>
      <c r="I45" s="32">
        <v>100</v>
      </c>
      <c r="J45" s="33">
        <f aca="true" t="shared" si="0" ref="J45:J55">H45-F45</f>
        <v>0</v>
      </c>
      <c r="K45" s="60"/>
    </row>
    <row r="46" spans="1:11" s="5" customFormat="1" ht="24.75" customHeight="1" hidden="1">
      <c r="A46" s="110" t="s">
        <v>303</v>
      </c>
      <c r="B46" s="26" t="s">
        <v>240</v>
      </c>
      <c r="C46" s="27">
        <f>C47</f>
        <v>349958</v>
      </c>
      <c r="D46" s="30" t="e">
        <f>C46*100/#REF!</f>
        <v>#REF!</v>
      </c>
      <c r="E46" s="31"/>
      <c r="F46" s="31"/>
      <c r="G46" s="31">
        <v>50</v>
      </c>
      <c r="H46" s="31"/>
      <c r="I46" s="32">
        <v>100</v>
      </c>
      <c r="J46" s="33">
        <f t="shared" si="0"/>
        <v>0</v>
      </c>
      <c r="K46" s="60"/>
    </row>
    <row r="47" spans="1:11" s="5" customFormat="1" ht="42.75" customHeight="1" hidden="1">
      <c r="A47" s="111" t="s">
        <v>304</v>
      </c>
      <c r="B47" s="29" t="s">
        <v>347</v>
      </c>
      <c r="C47" s="144">
        <f>332600+17358</f>
        <v>349958</v>
      </c>
      <c r="D47" s="30" t="e">
        <f>C47*100/#REF!</f>
        <v>#REF!</v>
      </c>
      <c r="E47" s="31"/>
      <c r="F47" s="31"/>
      <c r="G47" s="31" t="s">
        <v>170</v>
      </c>
      <c r="H47" s="31"/>
      <c r="I47" s="32">
        <v>100</v>
      </c>
      <c r="J47" s="33">
        <f t="shared" si="0"/>
        <v>0</v>
      </c>
      <c r="K47" s="60"/>
    </row>
    <row r="48" spans="1:11" s="5" customFormat="1" ht="24" customHeight="1" hidden="1">
      <c r="A48" s="110" t="s">
        <v>305</v>
      </c>
      <c r="B48" s="26" t="s">
        <v>306</v>
      </c>
      <c r="C48" s="27">
        <f>C49+C50</f>
        <v>0</v>
      </c>
      <c r="D48" s="30" t="e">
        <f>C48*100/#REF!</f>
        <v>#REF!</v>
      </c>
      <c r="E48" s="31"/>
      <c r="F48" s="31"/>
      <c r="G48" s="31">
        <v>5</v>
      </c>
      <c r="H48" s="31"/>
      <c r="I48" s="32">
        <v>100</v>
      </c>
      <c r="J48" s="33">
        <f t="shared" si="0"/>
        <v>0</v>
      </c>
      <c r="K48" s="60"/>
    </row>
    <row r="49" spans="1:11" s="5" customFormat="1" ht="24" customHeight="1" hidden="1">
      <c r="A49" s="111" t="s">
        <v>307</v>
      </c>
      <c r="B49" s="29" t="s">
        <v>308</v>
      </c>
      <c r="C49" s="27"/>
      <c r="D49" s="30" t="e">
        <f>C49*100/#REF!</f>
        <v>#REF!</v>
      </c>
      <c r="E49" s="31"/>
      <c r="F49" s="31"/>
      <c r="G49" s="31">
        <v>5</v>
      </c>
      <c r="H49" s="31"/>
      <c r="I49" s="32">
        <v>100</v>
      </c>
      <c r="J49" s="33">
        <f t="shared" si="0"/>
        <v>0</v>
      </c>
      <c r="K49" s="60"/>
    </row>
    <row r="50" spans="1:11" s="5" customFormat="1" ht="24" customHeight="1" hidden="1">
      <c r="A50" s="111" t="s">
        <v>309</v>
      </c>
      <c r="B50" s="29" t="s">
        <v>310</v>
      </c>
      <c r="C50" s="27"/>
      <c r="D50" s="30" t="e">
        <f>C50*100/#REF!</f>
        <v>#REF!</v>
      </c>
      <c r="E50" s="31"/>
      <c r="F50" s="31"/>
      <c r="G50" s="31">
        <v>5</v>
      </c>
      <c r="H50" s="31"/>
      <c r="I50" s="32">
        <v>100</v>
      </c>
      <c r="J50" s="33">
        <f t="shared" si="0"/>
        <v>0</v>
      </c>
      <c r="K50" s="60"/>
    </row>
    <row r="51" spans="1:11" s="5" customFormat="1" ht="24" customHeight="1" hidden="1">
      <c r="A51" s="110" t="s">
        <v>311</v>
      </c>
      <c r="B51" s="26" t="s">
        <v>241</v>
      </c>
      <c r="C51" s="27">
        <v>8736</v>
      </c>
      <c r="D51" s="30" t="e">
        <f>C51*100/#REF!</f>
        <v>#REF!</v>
      </c>
      <c r="E51" s="31"/>
      <c r="F51" s="31"/>
      <c r="G51" s="31">
        <v>5</v>
      </c>
      <c r="H51" s="31"/>
      <c r="I51" s="32">
        <v>100</v>
      </c>
      <c r="J51" s="33">
        <f t="shared" si="0"/>
        <v>0</v>
      </c>
      <c r="K51" s="60"/>
    </row>
    <row r="52" spans="1:11" s="5" customFormat="1" ht="24" customHeight="1" hidden="1">
      <c r="A52" s="110" t="s">
        <v>312</v>
      </c>
      <c r="B52" s="26" t="s">
        <v>242</v>
      </c>
      <c r="C52" s="27">
        <f>C53+C55</f>
        <v>1356306</v>
      </c>
      <c r="D52" s="30" t="e">
        <f>C52*100/#REF!</f>
        <v>#REF!</v>
      </c>
      <c r="E52" s="31"/>
      <c r="F52" s="31"/>
      <c r="G52" s="31">
        <v>5</v>
      </c>
      <c r="H52" s="31"/>
      <c r="I52" s="32">
        <v>100</v>
      </c>
      <c r="J52" s="33">
        <f t="shared" si="0"/>
        <v>0</v>
      </c>
      <c r="K52" s="60"/>
    </row>
    <row r="53" spans="1:11" s="5" customFormat="1" ht="20.25" customHeight="1" hidden="1">
      <c r="A53" s="111" t="s">
        <v>313</v>
      </c>
      <c r="B53" s="29" t="s">
        <v>76</v>
      </c>
      <c r="C53" s="27">
        <f>C54</f>
        <v>1132724</v>
      </c>
      <c r="D53" s="30" t="e">
        <f>C53*100/#REF!</f>
        <v>#REF!</v>
      </c>
      <c r="E53" s="31"/>
      <c r="F53" s="31"/>
      <c r="G53" s="31">
        <v>5</v>
      </c>
      <c r="H53" s="31"/>
      <c r="I53" s="32">
        <v>100</v>
      </c>
      <c r="J53" s="33">
        <f t="shared" si="0"/>
        <v>0</v>
      </c>
      <c r="K53" s="60"/>
    </row>
    <row r="54" spans="1:11" s="5" customFormat="1" ht="39.75" customHeight="1" hidden="1">
      <c r="A54" s="111" t="s">
        <v>314</v>
      </c>
      <c r="B54" s="29" t="s">
        <v>77</v>
      </c>
      <c r="C54" s="144">
        <f>1118902+13822</f>
        <v>1132724</v>
      </c>
      <c r="D54" s="30" t="e">
        <f>C54*100/#REF!</f>
        <v>#REF!</v>
      </c>
      <c r="E54" s="31"/>
      <c r="F54" s="31"/>
      <c r="G54" s="31"/>
      <c r="H54" s="31"/>
      <c r="I54" s="32">
        <v>100</v>
      </c>
      <c r="J54" s="33">
        <f t="shared" si="0"/>
        <v>0</v>
      </c>
      <c r="K54" s="60"/>
    </row>
    <row r="55" spans="1:11" s="5" customFormat="1" ht="23.25" customHeight="1" hidden="1">
      <c r="A55" s="111" t="s">
        <v>348</v>
      </c>
      <c r="B55" s="29" t="s">
        <v>78</v>
      </c>
      <c r="C55" s="27">
        <f>C56</f>
        <v>223582</v>
      </c>
      <c r="D55" s="30" t="e">
        <f>C55*100/#REF!</f>
        <v>#REF!</v>
      </c>
      <c r="E55" s="31"/>
      <c r="F55" s="31"/>
      <c r="G55" s="31"/>
      <c r="H55" s="31"/>
      <c r="I55" s="32">
        <v>100</v>
      </c>
      <c r="J55" s="33">
        <f t="shared" si="0"/>
        <v>0</v>
      </c>
      <c r="K55" s="60"/>
    </row>
    <row r="56" spans="1:11" s="5" customFormat="1" ht="43.5" customHeight="1" hidden="1">
      <c r="A56" s="111" t="s">
        <v>315</v>
      </c>
      <c r="B56" s="29" t="s">
        <v>79</v>
      </c>
      <c r="C56" s="144">
        <f>220254+3328</f>
        <v>223582</v>
      </c>
      <c r="D56" s="30"/>
      <c r="E56" s="31"/>
      <c r="F56" s="31"/>
      <c r="G56" s="31"/>
      <c r="H56" s="31"/>
      <c r="I56" s="32"/>
      <c r="J56" s="33"/>
      <c r="K56" s="60"/>
    </row>
    <row r="57" spans="1:11" s="5" customFormat="1" ht="49.5" customHeight="1" hidden="1">
      <c r="A57" s="110" t="s">
        <v>243</v>
      </c>
      <c r="B57" s="26" t="s">
        <v>244</v>
      </c>
      <c r="C57" s="27">
        <f>C58</f>
        <v>0</v>
      </c>
      <c r="D57" s="30" t="e">
        <f>C57*100/#REF!</f>
        <v>#REF!</v>
      </c>
      <c r="E57" s="31"/>
      <c r="F57" s="31"/>
      <c r="G57" s="31"/>
      <c r="H57" s="31"/>
      <c r="I57" s="32" t="s">
        <v>171</v>
      </c>
      <c r="J57" s="33">
        <f aca="true" t="shared" si="1" ref="J57:J87">H57-F57</f>
        <v>0</v>
      </c>
      <c r="K57" s="60"/>
    </row>
    <row r="58" spans="1:11" s="5" customFormat="1" ht="30.75" customHeight="1" hidden="1">
      <c r="A58" s="111" t="s">
        <v>245</v>
      </c>
      <c r="B58" s="29" t="s">
        <v>246</v>
      </c>
      <c r="C58" s="27">
        <f>C59</f>
        <v>0</v>
      </c>
      <c r="D58" s="30" t="e">
        <f>C58*100/#REF!</f>
        <v>#REF!</v>
      </c>
      <c r="E58" s="31"/>
      <c r="F58" s="31"/>
      <c r="G58" s="31"/>
      <c r="H58" s="31"/>
      <c r="I58" s="32" t="s">
        <v>172</v>
      </c>
      <c r="J58" s="33">
        <f t="shared" si="1"/>
        <v>0</v>
      </c>
      <c r="K58" s="60"/>
    </row>
    <row r="59" spans="1:11" s="5" customFormat="1" ht="33.75" customHeight="1" hidden="1">
      <c r="A59" s="111" t="s">
        <v>247</v>
      </c>
      <c r="B59" s="29" t="s">
        <v>248</v>
      </c>
      <c r="C59" s="27"/>
      <c r="D59" s="2" t="e">
        <f>C59*100/#REF!</f>
        <v>#REF!</v>
      </c>
      <c r="E59" s="3">
        <f>E60+E63+E64</f>
        <v>416560</v>
      </c>
      <c r="F59" s="3">
        <f>F60+F63+F64</f>
        <v>311706</v>
      </c>
      <c r="G59" s="3"/>
      <c r="H59" s="3">
        <f>H60+H63+H64</f>
        <v>279593</v>
      </c>
      <c r="I59" s="4"/>
      <c r="J59" s="77">
        <f t="shared" si="1"/>
        <v>-32113</v>
      </c>
      <c r="K59" s="60"/>
    </row>
    <row r="60" spans="1:11" s="34" customFormat="1" ht="29.25" customHeight="1" hidden="1">
      <c r="A60" s="110" t="s">
        <v>249</v>
      </c>
      <c r="B60" s="26" t="s">
        <v>409</v>
      </c>
      <c r="C60" s="27">
        <f>C61+C63</f>
        <v>166421</v>
      </c>
      <c r="D60" s="2" t="e">
        <f>C60*100/#REF!</f>
        <v>#REF!</v>
      </c>
      <c r="E60" s="3"/>
      <c r="F60" s="3"/>
      <c r="G60" s="3">
        <v>67.5</v>
      </c>
      <c r="H60" s="3"/>
      <c r="I60" s="4">
        <v>90</v>
      </c>
      <c r="J60" s="77">
        <f t="shared" si="1"/>
        <v>0</v>
      </c>
      <c r="K60" s="61"/>
    </row>
    <row r="61" spans="1:11" s="5" customFormat="1" ht="47.25" customHeight="1" hidden="1">
      <c r="A61" s="111" t="s">
        <v>250</v>
      </c>
      <c r="B61" s="29" t="s">
        <v>251</v>
      </c>
      <c r="C61" s="27">
        <f>C62</f>
        <v>165621</v>
      </c>
      <c r="D61" s="37" t="e">
        <f>C61*100/#REF!</f>
        <v>#REF!</v>
      </c>
      <c r="E61" s="31"/>
      <c r="F61" s="31"/>
      <c r="G61" s="31"/>
      <c r="H61" s="31"/>
      <c r="I61" s="32"/>
      <c r="J61" s="33">
        <f t="shared" si="1"/>
        <v>0</v>
      </c>
      <c r="K61" s="60"/>
    </row>
    <row r="62" spans="1:11" s="5" customFormat="1" ht="39.75" customHeight="1" hidden="1">
      <c r="A62" s="111" t="s">
        <v>252</v>
      </c>
      <c r="B62" s="29" t="s">
        <v>410</v>
      </c>
      <c r="C62" s="27">
        <v>165621</v>
      </c>
      <c r="D62" s="37" t="e">
        <f>C62*100/#REF!</f>
        <v>#REF!</v>
      </c>
      <c r="E62" s="31"/>
      <c r="F62" s="31"/>
      <c r="G62" s="31"/>
      <c r="H62" s="31"/>
      <c r="I62" s="32"/>
      <c r="J62" s="33">
        <f t="shared" si="1"/>
        <v>0</v>
      </c>
      <c r="K62" s="60"/>
    </row>
    <row r="63" spans="1:11" s="34" customFormat="1" ht="38.25" customHeight="1" hidden="1">
      <c r="A63" s="111" t="s">
        <v>253</v>
      </c>
      <c r="B63" s="29" t="s">
        <v>254</v>
      </c>
      <c r="C63" s="27">
        <f>C64+C65+C66</f>
        <v>800</v>
      </c>
      <c r="D63" s="2" t="e">
        <f>C63*100/#REF!</f>
        <v>#REF!</v>
      </c>
      <c r="E63" s="3">
        <v>414016</v>
      </c>
      <c r="F63" s="3">
        <v>310512</v>
      </c>
      <c r="G63" s="3">
        <v>67.5</v>
      </c>
      <c r="H63" s="3">
        <v>276011</v>
      </c>
      <c r="I63" s="4" t="s">
        <v>173</v>
      </c>
      <c r="J63" s="80">
        <f t="shared" si="1"/>
        <v>-34501</v>
      </c>
      <c r="K63" s="61"/>
    </row>
    <row r="64" spans="1:11" s="34" customFormat="1" ht="78" customHeight="1" hidden="1">
      <c r="A64" s="111" t="s">
        <v>255</v>
      </c>
      <c r="B64" s="29" t="s">
        <v>480</v>
      </c>
      <c r="C64" s="27"/>
      <c r="D64" s="2" t="e">
        <f>C64*100/#REF!</f>
        <v>#REF!</v>
      </c>
      <c r="E64" s="3">
        <f>E65</f>
        <v>2544</v>
      </c>
      <c r="F64" s="3">
        <v>1194</v>
      </c>
      <c r="G64" s="3" t="s">
        <v>174</v>
      </c>
      <c r="H64" s="3">
        <v>3582</v>
      </c>
      <c r="I64" s="4" t="s">
        <v>173</v>
      </c>
      <c r="J64" s="77">
        <f t="shared" si="1"/>
        <v>2388</v>
      </c>
      <c r="K64" s="61"/>
    </row>
    <row r="65" spans="1:11" s="5" customFormat="1" ht="46.5" customHeight="1" hidden="1">
      <c r="A65" s="111" t="s">
        <v>256</v>
      </c>
      <c r="B65" s="29" t="s">
        <v>380</v>
      </c>
      <c r="C65" s="27">
        <v>500</v>
      </c>
      <c r="D65" s="30" t="e">
        <f>C65*100/#REF!</f>
        <v>#REF!</v>
      </c>
      <c r="E65" s="31">
        <v>2544</v>
      </c>
      <c r="F65" s="31">
        <v>1194</v>
      </c>
      <c r="G65" s="31"/>
      <c r="H65" s="31">
        <v>3582</v>
      </c>
      <c r="I65" s="32"/>
      <c r="J65" s="33">
        <f t="shared" si="1"/>
        <v>2388</v>
      </c>
      <c r="K65" s="60"/>
    </row>
    <row r="66" spans="1:11" s="5" customFormat="1" ht="101.25" customHeight="1" hidden="1">
      <c r="A66" s="111" t="s">
        <v>22</v>
      </c>
      <c r="B66" s="29" t="s">
        <v>23</v>
      </c>
      <c r="C66" s="27">
        <v>300</v>
      </c>
      <c r="D66" s="30"/>
      <c r="E66" s="31"/>
      <c r="F66" s="31"/>
      <c r="G66" s="31"/>
      <c r="H66" s="31"/>
      <c r="I66" s="32"/>
      <c r="J66" s="33"/>
      <c r="K66" s="60"/>
    </row>
    <row r="67" spans="1:11" s="34" customFormat="1" ht="47.25" customHeight="1" hidden="1">
      <c r="A67" s="110" t="s">
        <v>257</v>
      </c>
      <c r="B67" s="26" t="s">
        <v>299</v>
      </c>
      <c r="C67" s="27">
        <f>C70+C77+C75+C68</f>
        <v>0</v>
      </c>
      <c r="D67" s="2" t="e">
        <f>C67*100/#REF!</f>
        <v>#REF!</v>
      </c>
      <c r="E67" s="3">
        <f>E68+E69+E71+E72+E73</f>
        <v>975452</v>
      </c>
      <c r="F67" s="3" t="e">
        <f>F68+F69+F71+F72+F73</f>
        <v>#REF!</v>
      </c>
      <c r="G67" s="3"/>
      <c r="H67" s="3" t="e">
        <f>H68+H69+H71+H72+H73</f>
        <v>#REF!</v>
      </c>
      <c r="I67" s="4"/>
      <c r="J67" s="77" t="e">
        <f t="shared" si="1"/>
        <v>#REF!</v>
      </c>
      <c r="K67" s="61"/>
    </row>
    <row r="68" spans="1:11" s="34" customFormat="1" ht="45" customHeight="1" hidden="1">
      <c r="A68" s="111" t="s">
        <v>349</v>
      </c>
      <c r="B68" s="36" t="s">
        <v>350</v>
      </c>
      <c r="C68" s="39">
        <f>C69</f>
        <v>0</v>
      </c>
      <c r="D68" s="2" t="e">
        <f>C68*100/#REF!</f>
        <v>#REF!</v>
      </c>
      <c r="E68" s="3">
        <v>23866</v>
      </c>
      <c r="F68" s="3">
        <v>23866</v>
      </c>
      <c r="G68" s="3">
        <v>100</v>
      </c>
      <c r="H68" s="3">
        <v>23866</v>
      </c>
      <c r="I68" s="4">
        <v>100</v>
      </c>
      <c r="J68" s="77">
        <f t="shared" si="1"/>
        <v>0</v>
      </c>
      <c r="K68" s="61"/>
    </row>
    <row r="69" spans="1:11" s="34" customFormat="1" ht="45.75" customHeight="1" hidden="1">
      <c r="A69" s="111" t="s">
        <v>351</v>
      </c>
      <c r="B69" s="36" t="s">
        <v>352</v>
      </c>
      <c r="C69" s="39"/>
      <c r="D69" s="2" t="e">
        <f>C69*100/#REF!</f>
        <v>#REF!</v>
      </c>
      <c r="E69" s="3">
        <f>E70</f>
        <v>806510</v>
      </c>
      <c r="F69" s="3">
        <f>F70</f>
        <v>403255</v>
      </c>
      <c r="G69" s="3" t="s">
        <v>169</v>
      </c>
      <c r="H69" s="3">
        <f>H70</f>
        <v>806510</v>
      </c>
      <c r="I69" s="4">
        <v>100</v>
      </c>
      <c r="J69" s="77">
        <f t="shared" si="1"/>
        <v>403255</v>
      </c>
      <c r="K69" s="61"/>
    </row>
    <row r="70" spans="1:11" s="5" customFormat="1" ht="29.25" customHeight="1" hidden="1">
      <c r="A70" s="111" t="s">
        <v>258</v>
      </c>
      <c r="B70" s="29" t="s">
        <v>259</v>
      </c>
      <c r="C70" s="27">
        <f>C71+C73+C72</f>
        <v>0</v>
      </c>
      <c r="D70" s="30" t="e">
        <f>C70*100/#REF!</f>
        <v>#REF!</v>
      </c>
      <c r="E70" s="31">
        <v>806510</v>
      </c>
      <c r="F70" s="31">
        <v>403255</v>
      </c>
      <c r="G70" s="31"/>
      <c r="H70" s="31">
        <v>806510</v>
      </c>
      <c r="I70" s="32">
        <v>100</v>
      </c>
      <c r="J70" s="33">
        <f t="shared" si="1"/>
        <v>403255</v>
      </c>
      <c r="K70" s="60"/>
    </row>
    <row r="71" spans="1:11" s="34" customFormat="1" ht="20.25" customHeight="1" hidden="1">
      <c r="A71" s="111" t="s">
        <v>260</v>
      </c>
      <c r="B71" s="29" t="s">
        <v>261</v>
      </c>
      <c r="C71" s="27"/>
      <c r="D71" s="2" t="e">
        <f>C71*100/#REF!</f>
        <v>#REF!</v>
      </c>
      <c r="E71" s="3">
        <v>5486</v>
      </c>
      <c r="F71" s="3">
        <v>5486</v>
      </c>
      <c r="G71" s="3">
        <v>100</v>
      </c>
      <c r="H71" s="3">
        <v>5486</v>
      </c>
      <c r="I71" s="4">
        <v>100</v>
      </c>
      <c r="J71" s="77">
        <f t="shared" si="1"/>
        <v>0</v>
      </c>
      <c r="K71" s="61"/>
    </row>
    <row r="72" spans="1:11" s="34" customFormat="1" ht="32.25" customHeight="1" hidden="1">
      <c r="A72" s="111" t="s">
        <v>335</v>
      </c>
      <c r="B72" s="29" t="s">
        <v>336</v>
      </c>
      <c r="C72" s="27"/>
      <c r="D72" s="2" t="e">
        <f>C72*100/#REF!</f>
        <v>#REF!</v>
      </c>
      <c r="E72" s="3">
        <v>139590</v>
      </c>
      <c r="F72" s="3" t="e">
        <f>#REF!</f>
        <v>#REF!</v>
      </c>
      <c r="G72" s="3">
        <v>100</v>
      </c>
      <c r="H72" s="3" t="e">
        <f>#REF!</f>
        <v>#REF!</v>
      </c>
      <c r="I72" s="4">
        <v>100</v>
      </c>
      <c r="J72" s="77" t="e">
        <f t="shared" si="1"/>
        <v>#REF!</v>
      </c>
      <c r="K72" s="61"/>
    </row>
    <row r="73" spans="1:11" s="34" customFormat="1" ht="34.5" customHeight="1" hidden="1">
      <c r="A73" s="111" t="s">
        <v>353</v>
      </c>
      <c r="B73" s="29" t="s">
        <v>334</v>
      </c>
      <c r="C73" s="27">
        <f>C74</f>
        <v>0</v>
      </c>
      <c r="D73" s="2" t="e">
        <f>C73*100/#REF!</f>
        <v>#REF!</v>
      </c>
      <c r="E73" s="3"/>
      <c r="F73" s="3"/>
      <c r="G73" s="3" t="s">
        <v>169</v>
      </c>
      <c r="H73" s="3"/>
      <c r="I73" s="4">
        <v>100</v>
      </c>
      <c r="J73" s="77">
        <f t="shared" si="1"/>
        <v>0</v>
      </c>
      <c r="K73" s="61"/>
    </row>
    <row r="74" spans="1:11" s="5" customFormat="1" ht="47.25" customHeight="1" hidden="1">
      <c r="A74" s="111" t="s">
        <v>501</v>
      </c>
      <c r="B74" s="29" t="s">
        <v>354</v>
      </c>
      <c r="C74" s="27"/>
      <c r="D74" s="30" t="e">
        <f>C74*100/#REF!</f>
        <v>#REF!</v>
      </c>
      <c r="E74" s="31"/>
      <c r="F74" s="31"/>
      <c r="G74" s="31"/>
      <c r="H74" s="31"/>
      <c r="I74" s="32"/>
      <c r="J74" s="33">
        <f t="shared" si="1"/>
        <v>0</v>
      </c>
      <c r="K74" s="60"/>
    </row>
    <row r="75" spans="1:11" s="5" customFormat="1" ht="23.25" customHeight="1" hidden="1">
      <c r="A75" s="111" t="s">
        <v>337</v>
      </c>
      <c r="B75" s="29" t="s">
        <v>355</v>
      </c>
      <c r="C75" s="27">
        <f>C76</f>
        <v>0</v>
      </c>
      <c r="D75" s="37" t="e">
        <f>C75*100/#REF!</f>
        <v>#REF!</v>
      </c>
      <c r="E75" s="31"/>
      <c r="F75" s="31"/>
      <c r="G75" s="31"/>
      <c r="H75" s="31"/>
      <c r="I75" s="32"/>
      <c r="J75" s="33">
        <f t="shared" si="1"/>
        <v>0</v>
      </c>
      <c r="K75" s="60"/>
    </row>
    <row r="76" spans="1:11" s="5" customFormat="1" ht="18.75" customHeight="1" hidden="1">
      <c r="A76" s="111" t="s">
        <v>338</v>
      </c>
      <c r="B76" s="29" t="s">
        <v>262</v>
      </c>
      <c r="C76" s="27"/>
      <c r="D76" s="2" t="e">
        <f>C76*100/#REF!</f>
        <v>#REF!</v>
      </c>
      <c r="E76" s="3"/>
      <c r="F76" s="3"/>
      <c r="G76" s="3"/>
      <c r="H76" s="3"/>
      <c r="I76" s="4"/>
      <c r="J76" s="77">
        <f t="shared" si="1"/>
        <v>0</v>
      </c>
      <c r="K76" s="60"/>
    </row>
    <row r="77" spans="1:11" s="5" customFormat="1" ht="24.75" customHeight="1" hidden="1">
      <c r="A77" s="111" t="s">
        <v>356</v>
      </c>
      <c r="B77" s="29" t="s">
        <v>263</v>
      </c>
      <c r="C77" s="27">
        <f>C78+C80</f>
        <v>0</v>
      </c>
      <c r="D77" s="30" t="e">
        <f>C77*100/#REF!</f>
        <v>#REF!</v>
      </c>
      <c r="E77" s="31"/>
      <c r="F77" s="31"/>
      <c r="G77" s="31"/>
      <c r="H77" s="31"/>
      <c r="I77" s="32"/>
      <c r="J77" s="33">
        <f t="shared" si="1"/>
        <v>0</v>
      </c>
      <c r="K77" s="60"/>
    </row>
    <row r="78" spans="1:11" s="5" customFormat="1" ht="20.25" customHeight="1" hidden="1">
      <c r="A78" s="111" t="s">
        <v>357</v>
      </c>
      <c r="B78" s="29" t="s">
        <v>264</v>
      </c>
      <c r="C78" s="27">
        <f>C79</f>
        <v>0</v>
      </c>
      <c r="D78" s="30" t="e">
        <f>C78*100/#REF!</f>
        <v>#REF!</v>
      </c>
      <c r="E78" s="31"/>
      <c r="F78" s="31"/>
      <c r="G78" s="31"/>
      <c r="H78" s="31"/>
      <c r="I78" s="32"/>
      <c r="J78" s="33">
        <f t="shared" si="1"/>
        <v>0</v>
      </c>
      <c r="K78" s="60"/>
    </row>
    <row r="79" spans="1:11" s="34" customFormat="1" ht="39.75" customHeight="1" hidden="1">
      <c r="A79" s="111" t="s">
        <v>502</v>
      </c>
      <c r="B79" s="29" t="s">
        <v>358</v>
      </c>
      <c r="C79" s="27"/>
      <c r="D79" s="2" t="e">
        <f>C79*100/#REF!</f>
        <v>#REF!</v>
      </c>
      <c r="E79" s="3"/>
      <c r="F79" s="3"/>
      <c r="G79" s="3"/>
      <c r="H79" s="3"/>
      <c r="I79" s="4"/>
      <c r="J79" s="77">
        <f t="shared" si="1"/>
        <v>0</v>
      </c>
      <c r="K79" s="61"/>
    </row>
    <row r="80" spans="1:11" s="5" customFormat="1" ht="65.25" customHeight="1" hidden="1">
      <c r="A80" s="111" t="s">
        <v>359</v>
      </c>
      <c r="B80" s="29" t="s">
        <v>360</v>
      </c>
      <c r="C80" s="27">
        <f>C81</f>
        <v>0</v>
      </c>
      <c r="D80" s="37" t="e">
        <f>C80*100/#REF!</f>
        <v>#REF!</v>
      </c>
      <c r="E80" s="31"/>
      <c r="F80" s="31"/>
      <c r="G80" s="31"/>
      <c r="H80" s="31"/>
      <c r="I80" s="32"/>
      <c r="J80" s="33">
        <f t="shared" si="1"/>
        <v>0</v>
      </c>
      <c r="K80" s="60"/>
    </row>
    <row r="81" spans="1:11" s="5" customFormat="1" ht="69" customHeight="1" hidden="1">
      <c r="A81" s="111" t="s">
        <v>503</v>
      </c>
      <c r="B81" s="29" t="s">
        <v>361</v>
      </c>
      <c r="C81" s="27"/>
      <c r="D81" s="37" t="e">
        <f>C81*100/#REF!</f>
        <v>#REF!</v>
      </c>
      <c r="E81" s="31"/>
      <c r="F81" s="31"/>
      <c r="G81" s="31"/>
      <c r="H81" s="31"/>
      <c r="I81" s="32"/>
      <c r="J81" s="33">
        <f t="shared" si="1"/>
        <v>0</v>
      </c>
      <c r="K81" s="60"/>
    </row>
    <row r="82" spans="1:11" s="5" customFormat="1" ht="39.75" customHeight="1" hidden="1">
      <c r="A82" s="110" t="s">
        <v>265</v>
      </c>
      <c r="B82" s="26" t="s">
        <v>266</v>
      </c>
      <c r="C82" s="27">
        <f>C85+C97+C100+C84+C83</f>
        <v>817229</v>
      </c>
      <c r="D82" s="30" t="e">
        <f>C82*100/#REF!</f>
        <v>#REF!</v>
      </c>
      <c r="E82" s="31" t="e">
        <f>E85+E86+#REF!+E92+E98+E103</f>
        <v>#REF!</v>
      </c>
      <c r="F82" s="31" t="e">
        <f>F85+F86+#REF!+F92+F98+F103</f>
        <v>#REF!</v>
      </c>
      <c r="G82" s="31"/>
      <c r="H82" s="31" t="e">
        <f>H85+H86+#REF!+H92+H98+H103</f>
        <v>#REF!</v>
      </c>
      <c r="I82" s="32"/>
      <c r="J82" s="33" t="e">
        <f t="shared" si="1"/>
        <v>#REF!</v>
      </c>
      <c r="K82" s="60"/>
    </row>
    <row r="83" spans="1:11" s="5" customFormat="1" ht="69.75" customHeight="1" hidden="1">
      <c r="A83" s="111" t="s">
        <v>129</v>
      </c>
      <c r="B83" s="29" t="s">
        <v>130</v>
      </c>
      <c r="C83" s="27">
        <v>2</v>
      </c>
      <c r="D83" s="30"/>
      <c r="E83" s="31"/>
      <c r="F83" s="31"/>
      <c r="G83" s="31"/>
      <c r="H83" s="31"/>
      <c r="I83" s="32"/>
      <c r="J83" s="33"/>
      <c r="K83" s="60"/>
    </row>
    <row r="84" spans="1:11" s="5" customFormat="1" ht="39.75" customHeight="1" hidden="1">
      <c r="A84" s="111" t="s">
        <v>100</v>
      </c>
      <c r="B84" s="29" t="s">
        <v>101</v>
      </c>
      <c r="C84" s="27">
        <v>979</v>
      </c>
      <c r="D84" s="30"/>
      <c r="E84" s="31"/>
      <c r="F84" s="31"/>
      <c r="G84" s="31"/>
      <c r="H84" s="31"/>
      <c r="I84" s="32"/>
      <c r="J84" s="33"/>
      <c r="K84" s="60"/>
    </row>
    <row r="85" spans="1:11" s="5" customFormat="1" ht="105.75" customHeight="1" hidden="1">
      <c r="A85" s="110" t="s">
        <v>267</v>
      </c>
      <c r="B85" s="26" t="s">
        <v>481</v>
      </c>
      <c r="C85" s="27">
        <f>C86+C91+C88+C90+C95+C96</f>
        <v>783148</v>
      </c>
      <c r="D85" s="37" t="e">
        <f>C85*100/#REF!</f>
        <v>#REF!</v>
      </c>
      <c r="E85" s="31"/>
      <c r="F85" s="31"/>
      <c r="G85" s="31"/>
      <c r="H85" s="31"/>
      <c r="I85" s="32"/>
      <c r="J85" s="33">
        <f t="shared" si="1"/>
        <v>0</v>
      </c>
      <c r="K85" s="60"/>
    </row>
    <row r="86" spans="1:11" s="5" customFormat="1" ht="87" customHeight="1" hidden="1">
      <c r="A86" s="111" t="s">
        <v>268</v>
      </c>
      <c r="B86" s="29" t="s">
        <v>381</v>
      </c>
      <c r="C86" s="27">
        <f>C87</f>
        <v>570000</v>
      </c>
      <c r="D86" s="37" t="e">
        <f>C86*100/#REF!</f>
        <v>#REF!</v>
      </c>
      <c r="E86" s="31"/>
      <c r="F86" s="31"/>
      <c r="G86" s="31"/>
      <c r="H86" s="31"/>
      <c r="I86" s="32"/>
      <c r="J86" s="33">
        <f t="shared" si="1"/>
        <v>0</v>
      </c>
      <c r="K86" s="60"/>
    </row>
    <row r="87" spans="1:11" s="34" customFormat="1" ht="87.75" customHeight="1" hidden="1">
      <c r="A87" s="111" t="s">
        <v>504</v>
      </c>
      <c r="B87" s="29" t="s">
        <v>382</v>
      </c>
      <c r="C87" s="27">
        <v>570000</v>
      </c>
      <c r="D87" s="40" t="e">
        <f>C87*100/#REF!</f>
        <v>#REF!</v>
      </c>
      <c r="E87" s="3"/>
      <c r="F87" s="3"/>
      <c r="G87" s="3">
        <v>100</v>
      </c>
      <c r="H87" s="3"/>
      <c r="I87" s="4">
        <v>100</v>
      </c>
      <c r="J87" s="77">
        <f t="shared" si="1"/>
        <v>0</v>
      </c>
      <c r="K87" s="61"/>
    </row>
    <row r="88" spans="1:11" s="5" customFormat="1" ht="83.25" customHeight="1" hidden="1">
      <c r="A88" s="111" t="s">
        <v>339</v>
      </c>
      <c r="B88" s="29" t="s">
        <v>482</v>
      </c>
      <c r="C88" s="27">
        <f>C89</f>
        <v>63500</v>
      </c>
      <c r="D88" s="30" t="e">
        <f>C88*100/#REF!</f>
        <v>#REF!</v>
      </c>
      <c r="E88" s="31"/>
      <c r="F88" s="31"/>
      <c r="G88" s="31"/>
      <c r="H88" s="31"/>
      <c r="I88" s="32">
        <v>100</v>
      </c>
      <c r="J88" s="33">
        <f>H88-F88</f>
        <v>0</v>
      </c>
      <c r="K88" s="60"/>
    </row>
    <row r="89" spans="1:11" s="5" customFormat="1" ht="83.25" customHeight="1" hidden="1">
      <c r="A89" s="111" t="s">
        <v>340</v>
      </c>
      <c r="B89" s="29" t="s">
        <v>513</v>
      </c>
      <c r="C89" s="144">
        <f>59500+4000</f>
        <v>63500</v>
      </c>
      <c r="D89" s="37" t="e">
        <f>C89*100/#REF!</f>
        <v>#REF!</v>
      </c>
      <c r="E89" s="31"/>
      <c r="F89" s="31"/>
      <c r="G89" s="31"/>
      <c r="H89" s="31"/>
      <c r="I89" s="32" t="s">
        <v>175</v>
      </c>
      <c r="J89" s="33">
        <f>H89-F89</f>
        <v>0</v>
      </c>
      <c r="K89" s="60"/>
    </row>
    <row r="90" spans="1:11" s="5" customFormat="1" ht="83.25" customHeight="1" hidden="1">
      <c r="A90" s="111" t="s">
        <v>512</v>
      </c>
      <c r="B90" s="29" t="s">
        <v>514</v>
      </c>
      <c r="C90" s="27"/>
      <c r="D90" s="37"/>
      <c r="E90" s="31"/>
      <c r="F90" s="31"/>
      <c r="G90" s="31"/>
      <c r="H90" s="31"/>
      <c r="I90" s="32"/>
      <c r="J90" s="33"/>
      <c r="K90" s="60"/>
    </row>
    <row r="91" spans="1:11" s="5" customFormat="1" ht="99.75" customHeight="1" hidden="1">
      <c r="A91" s="111" t="s">
        <v>269</v>
      </c>
      <c r="B91" s="29" t="s">
        <v>483</v>
      </c>
      <c r="C91" s="27">
        <f>C92</f>
        <v>5511</v>
      </c>
      <c r="D91" s="30" t="e">
        <f>C91*100/#REF!</f>
        <v>#REF!</v>
      </c>
      <c r="E91" s="31"/>
      <c r="F91" s="31"/>
      <c r="G91" s="31"/>
      <c r="H91" s="31"/>
      <c r="I91" s="32" t="s">
        <v>172</v>
      </c>
      <c r="J91" s="33">
        <f>H91-F91</f>
        <v>0</v>
      </c>
      <c r="K91" s="60"/>
    </row>
    <row r="92" spans="1:11" s="5" customFormat="1" ht="79.5" customHeight="1" hidden="1">
      <c r="A92" s="111" t="s">
        <v>316</v>
      </c>
      <c r="B92" s="29" t="s">
        <v>484</v>
      </c>
      <c r="C92" s="27">
        <v>5511</v>
      </c>
      <c r="D92" s="30" t="e">
        <f>C92*100/#REF!</f>
        <v>#REF!</v>
      </c>
      <c r="E92" s="31"/>
      <c r="F92" s="31"/>
      <c r="G92" s="31"/>
      <c r="H92" s="31"/>
      <c r="I92" s="32"/>
      <c r="J92" s="33">
        <f>H92-F92</f>
        <v>0</v>
      </c>
      <c r="K92" s="60"/>
    </row>
    <row r="93" spans="1:11" s="5" customFormat="1" ht="60" customHeight="1" hidden="1">
      <c r="A93" s="111" t="s">
        <v>316</v>
      </c>
      <c r="B93" s="29" t="s">
        <v>383</v>
      </c>
      <c r="C93" s="27"/>
      <c r="D93" s="30"/>
      <c r="E93" s="31"/>
      <c r="F93" s="31"/>
      <c r="G93" s="31"/>
      <c r="H93" s="31"/>
      <c r="I93" s="32"/>
      <c r="J93" s="33"/>
      <c r="K93" s="60"/>
    </row>
    <row r="94" spans="1:11" s="5" customFormat="1" ht="66" customHeight="1" hidden="1">
      <c r="A94" s="111" t="s">
        <v>384</v>
      </c>
      <c r="B94" s="29" t="s">
        <v>487</v>
      </c>
      <c r="C94" s="27"/>
      <c r="D94" s="30"/>
      <c r="E94" s="31"/>
      <c r="F94" s="31"/>
      <c r="G94" s="31"/>
      <c r="H94" s="31"/>
      <c r="I94" s="32"/>
      <c r="J94" s="33"/>
      <c r="K94" s="60"/>
    </row>
    <row r="95" spans="1:11" s="5" customFormat="1" ht="39" customHeight="1" hidden="1">
      <c r="A95" s="111" t="s">
        <v>24</v>
      </c>
      <c r="B95" s="29" t="s">
        <v>25</v>
      </c>
      <c r="C95" s="144">
        <f>104000+1300</f>
        <v>105300</v>
      </c>
      <c r="D95" s="30"/>
      <c r="E95" s="31"/>
      <c r="F95" s="31"/>
      <c r="G95" s="31"/>
      <c r="H95" s="31"/>
      <c r="I95" s="32"/>
      <c r="J95" s="33"/>
      <c r="K95" s="60"/>
    </row>
    <row r="96" spans="1:11" s="5" customFormat="1" ht="81.75" customHeight="1" hidden="1">
      <c r="A96" s="111" t="s">
        <v>137</v>
      </c>
      <c r="B96" s="29" t="s">
        <v>138</v>
      </c>
      <c r="C96" s="27">
        <v>38837</v>
      </c>
      <c r="D96" s="30"/>
      <c r="E96" s="31"/>
      <c r="F96" s="31"/>
      <c r="G96" s="31"/>
      <c r="H96" s="31"/>
      <c r="I96" s="32"/>
      <c r="J96" s="33"/>
      <c r="K96" s="60"/>
    </row>
    <row r="97" spans="1:11" s="5" customFormat="1" ht="45.75" customHeight="1" hidden="1">
      <c r="A97" s="110" t="s">
        <v>270</v>
      </c>
      <c r="B97" s="26" t="s">
        <v>271</v>
      </c>
      <c r="C97" s="27">
        <f>C98</f>
        <v>0</v>
      </c>
      <c r="D97" s="30" t="e">
        <f>C97*100/#REF!</f>
        <v>#REF!</v>
      </c>
      <c r="E97" s="31"/>
      <c r="F97" s="31"/>
      <c r="G97" s="31"/>
      <c r="H97" s="31"/>
      <c r="I97" s="32"/>
      <c r="J97" s="33">
        <f>H97-F97</f>
        <v>0</v>
      </c>
      <c r="K97" s="60"/>
    </row>
    <row r="98" spans="1:11" s="5" customFormat="1" ht="62.25" customHeight="1" hidden="1">
      <c r="A98" s="111" t="s">
        <v>272</v>
      </c>
      <c r="B98" s="29" t="s">
        <v>273</v>
      </c>
      <c r="C98" s="27">
        <f>C99</f>
        <v>0</v>
      </c>
      <c r="D98" s="30" t="e">
        <f>C98*100/#REF!</f>
        <v>#REF!</v>
      </c>
      <c r="E98" s="31"/>
      <c r="F98" s="31"/>
      <c r="G98" s="31"/>
      <c r="H98" s="31"/>
      <c r="I98" s="32"/>
      <c r="J98" s="33">
        <f>H98-F98</f>
        <v>0</v>
      </c>
      <c r="K98" s="60"/>
    </row>
    <row r="99" spans="1:11" s="38" customFormat="1" ht="60" customHeight="1" hidden="1">
      <c r="A99" s="111" t="s">
        <v>317</v>
      </c>
      <c r="B99" s="29" t="s">
        <v>318</v>
      </c>
      <c r="C99" s="27"/>
      <c r="D99" s="30" t="e">
        <f>C99*100/#REF!</f>
        <v>#REF!</v>
      </c>
      <c r="E99" s="31"/>
      <c r="F99" s="31"/>
      <c r="G99" s="31"/>
      <c r="H99" s="31"/>
      <c r="I99" s="32"/>
      <c r="J99" s="33">
        <f>H99-F99</f>
        <v>0</v>
      </c>
      <c r="K99" s="60"/>
    </row>
    <row r="100" spans="1:11" s="38" customFormat="1" ht="96.75" customHeight="1" hidden="1">
      <c r="A100" s="110" t="s">
        <v>412</v>
      </c>
      <c r="B100" s="26" t="s">
        <v>485</v>
      </c>
      <c r="C100" s="27">
        <f>C101</f>
        <v>33100</v>
      </c>
      <c r="D100" s="30"/>
      <c r="E100" s="31"/>
      <c r="F100" s="31"/>
      <c r="G100" s="31"/>
      <c r="H100" s="31"/>
      <c r="I100" s="32"/>
      <c r="J100" s="33"/>
      <c r="K100" s="60"/>
    </row>
    <row r="101" spans="1:11" s="38" customFormat="1" ht="82.5" customHeight="1" hidden="1">
      <c r="A101" s="111" t="s">
        <v>413</v>
      </c>
      <c r="B101" s="29" t="s">
        <v>151</v>
      </c>
      <c r="C101" s="27">
        <f>C102</f>
        <v>33100</v>
      </c>
      <c r="D101" s="30"/>
      <c r="E101" s="31"/>
      <c r="F101" s="31"/>
      <c r="G101" s="31"/>
      <c r="H101" s="31"/>
      <c r="I101" s="32"/>
      <c r="J101" s="33"/>
      <c r="K101" s="60"/>
    </row>
    <row r="102" spans="1:11" s="38" customFormat="1" ht="81.75" customHeight="1" hidden="1">
      <c r="A102" s="111" t="s">
        <v>414</v>
      </c>
      <c r="B102" s="29" t="s">
        <v>152</v>
      </c>
      <c r="C102" s="27">
        <v>33100</v>
      </c>
      <c r="D102" s="30"/>
      <c r="E102" s="31"/>
      <c r="F102" s="31"/>
      <c r="G102" s="31"/>
      <c r="H102" s="31"/>
      <c r="I102" s="32"/>
      <c r="J102" s="33"/>
      <c r="K102" s="60"/>
    </row>
    <row r="103" spans="1:11" s="38" customFormat="1" ht="22.5" customHeight="1" hidden="1">
      <c r="A103" s="110" t="s">
        <v>274</v>
      </c>
      <c r="B103" s="26" t="s">
        <v>275</v>
      </c>
      <c r="C103" s="27">
        <f>C104</f>
        <v>16070</v>
      </c>
      <c r="D103" s="30" t="e">
        <f>C103*100/#REF!</f>
        <v>#REF!</v>
      </c>
      <c r="E103" s="31" t="e">
        <f>E104+#REF!+#REF!</f>
        <v>#REF!</v>
      </c>
      <c r="F103" s="31" t="e">
        <f>F104+#REF!+#REF!</f>
        <v>#REF!</v>
      </c>
      <c r="G103" s="31"/>
      <c r="H103" s="31" t="e">
        <f>H104+#REF!+#REF!</f>
        <v>#REF!</v>
      </c>
      <c r="I103" s="32"/>
      <c r="J103" s="33" t="e">
        <f>H103-F103</f>
        <v>#REF!</v>
      </c>
      <c r="K103" s="60"/>
    </row>
    <row r="104" spans="1:11" s="38" customFormat="1" ht="26.25" customHeight="1" hidden="1">
      <c r="A104" s="110" t="s">
        <v>276</v>
      </c>
      <c r="B104" s="26" t="s">
        <v>277</v>
      </c>
      <c r="C104" s="27">
        <v>16070</v>
      </c>
      <c r="D104" s="30" t="e">
        <f>C104*100/#REF!</f>
        <v>#REF!</v>
      </c>
      <c r="E104" s="31">
        <v>5000</v>
      </c>
      <c r="F104" s="31">
        <v>5000</v>
      </c>
      <c r="G104" s="31">
        <v>100</v>
      </c>
      <c r="H104" s="31">
        <v>5000</v>
      </c>
      <c r="I104" s="32" t="s">
        <v>176</v>
      </c>
      <c r="J104" s="33">
        <f>H104-F104</f>
        <v>0</v>
      </c>
      <c r="K104" s="60"/>
    </row>
    <row r="105" spans="1:11" s="38" customFormat="1" ht="42" customHeight="1" hidden="1">
      <c r="A105" s="110" t="s">
        <v>278</v>
      </c>
      <c r="B105" s="26" t="s">
        <v>46</v>
      </c>
      <c r="C105" s="39">
        <f>C106+C108+C110</f>
        <v>41067</v>
      </c>
      <c r="D105" s="30"/>
      <c r="E105" s="31"/>
      <c r="F105" s="31"/>
      <c r="G105" s="31"/>
      <c r="H105" s="31"/>
      <c r="I105" s="32"/>
      <c r="J105" s="33"/>
      <c r="K105" s="60"/>
    </row>
    <row r="106" spans="1:11" s="41" customFormat="1" ht="33" customHeight="1" hidden="1">
      <c r="A106" s="110" t="s">
        <v>488</v>
      </c>
      <c r="B106" s="26" t="s">
        <v>505</v>
      </c>
      <c r="C106" s="39">
        <f>C107</f>
        <v>26922</v>
      </c>
      <c r="D106" s="40" t="e">
        <f>C106*100/#REF!</f>
        <v>#REF!</v>
      </c>
      <c r="E106" s="3"/>
      <c r="F106" s="3"/>
      <c r="G106" s="3"/>
      <c r="H106" s="3"/>
      <c r="I106" s="4"/>
      <c r="J106" s="77">
        <f>H106-F106</f>
        <v>0</v>
      </c>
      <c r="K106" s="61"/>
    </row>
    <row r="107" spans="1:11" s="38" customFormat="1" ht="42" customHeight="1" hidden="1">
      <c r="A107" s="111" t="s">
        <v>489</v>
      </c>
      <c r="B107" s="29" t="s">
        <v>490</v>
      </c>
      <c r="C107" s="129">
        <v>26922</v>
      </c>
      <c r="D107" s="37" t="e">
        <f>C107*100/#REF!</f>
        <v>#REF!</v>
      </c>
      <c r="E107" s="31"/>
      <c r="F107" s="31"/>
      <c r="G107" s="31"/>
      <c r="H107" s="31"/>
      <c r="I107" s="32"/>
      <c r="J107" s="33">
        <f>H107-F107</f>
        <v>0</v>
      </c>
      <c r="K107" s="60"/>
    </row>
    <row r="108" spans="1:11" s="38" customFormat="1" ht="42" customHeight="1" hidden="1">
      <c r="A108" s="110" t="s">
        <v>102</v>
      </c>
      <c r="B108" s="26" t="s">
        <v>103</v>
      </c>
      <c r="C108" s="27">
        <f>C109</f>
        <v>4790</v>
      </c>
      <c r="D108" s="37"/>
      <c r="E108" s="31"/>
      <c r="F108" s="31"/>
      <c r="G108" s="31"/>
      <c r="H108" s="31"/>
      <c r="I108" s="32"/>
      <c r="J108" s="33"/>
      <c r="K108" s="60"/>
    </row>
    <row r="109" spans="1:11" s="41" customFormat="1" ht="43.5" customHeight="1" hidden="1">
      <c r="A109" s="111" t="s">
        <v>104</v>
      </c>
      <c r="B109" s="29" t="s">
        <v>105</v>
      </c>
      <c r="C109" s="129">
        <v>4790</v>
      </c>
      <c r="D109" s="2" t="e">
        <f>C109*100/#REF!</f>
        <v>#REF!</v>
      </c>
      <c r="E109" s="3"/>
      <c r="F109" s="3"/>
      <c r="G109" s="3"/>
      <c r="H109" s="3"/>
      <c r="I109" s="4"/>
      <c r="J109" s="77">
        <f>H109-F109</f>
        <v>0</v>
      </c>
      <c r="K109" s="61"/>
    </row>
    <row r="110" spans="1:11" s="41" customFormat="1" ht="43.5" customHeight="1" hidden="1">
      <c r="A110" s="113" t="s">
        <v>131</v>
      </c>
      <c r="B110" s="42" t="s">
        <v>132</v>
      </c>
      <c r="C110" s="39">
        <f>C111</f>
        <v>9355</v>
      </c>
      <c r="D110" s="2"/>
      <c r="E110" s="3"/>
      <c r="F110" s="3"/>
      <c r="G110" s="3"/>
      <c r="H110" s="3"/>
      <c r="I110" s="4"/>
      <c r="J110" s="77"/>
      <c r="K110" s="61"/>
    </row>
    <row r="111" spans="1:11" s="41" customFormat="1" ht="43.5" customHeight="1" hidden="1">
      <c r="A111" s="111" t="s">
        <v>133</v>
      </c>
      <c r="B111" s="29" t="s">
        <v>134</v>
      </c>
      <c r="C111" s="129">
        <v>9355</v>
      </c>
      <c r="D111" s="2"/>
      <c r="E111" s="3"/>
      <c r="F111" s="3"/>
      <c r="G111" s="3"/>
      <c r="H111" s="3"/>
      <c r="I111" s="4"/>
      <c r="J111" s="77"/>
      <c r="K111" s="61"/>
    </row>
    <row r="112" spans="1:11" s="38" customFormat="1" ht="51" customHeight="1" hidden="1">
      <c r="A112" s="110" t="s">
        <v>279</v>
      </c>
      <c r="B112" s="26" t="s">
        <v>280</v>
      </c>
      <c r="C112" s="27">
        <f>C115+C113+C119+C124</f>
        <v>262039</v>
      </c>
      <c r="D112" s="30" t="e">
        <f>C112*100/#REF!</f>
        <v>#REF!</v>
      </c>
      <c r="E112" s="31"/>
      <c r="F112" s="31"/>
      <c r="G112" s="31"/>
      <c r="H112" s="31"/>
      <c r="I112" s="32"/>
      <c r="J112" s="33">
        <f>H112-F112</f>
        <v>0</v>
      </c>
      <c r="K112" s="60"/>
    </row>
    <row r="113" spans="1:11" s="38" customFormat="1" ht="28.5" customHeight="1" hidden="1">
      <c r="A113" s="110" t="s">
        <v>341</v>
      </c>
      <c r="B113" s="26" t="s">
        <v>342</v>
      </c>
      <c r="C113" s="27">
        <f>C114</f>
        <v>2014</v>
      </c>
      <c r="D113" s="37"/>
      <c r="E113" s="31"/>
      <c r="F113" s="31"/>
      <c r="G113" s="31"/>
      <c r="H113" s="31"/>
      <c r="I113" s="32"/>
      <c r="J113" s="33"/>
      <c r="K113" s="60"/>
    </row>
    <row r="114" spans="1:11" s="38" customFormat="1" ht="36.75" customHeight="1" hidden="1">
      <c r="A114" s="112" t="s">
        <v>343</v>
      </c>
      <c r="B114" s="29" t="s">
        <v>362</v>
      </c>
      <c r="C114" s="129">
        <v>2014</v>
      </c>
      <c r="D114" s="37"/>
      <c r="E114" s="31"/>
      <c r="F114" s="31"/>
      <c r="G114" s="31"/>
      <c r="H114" s="31"/>
      <c r="I114" s="32"/>
      <c r="J114" s="33"/>
      <c r="K114" s="60"/>
    </row>
    <row r="115" spans="1:11" s="38" customFormat="1" ht="95.25" customHeight="1" hidden="1">
      <c r="A115" s="110" t="s">
        <v>281</v>
      </c>
      <c r="B115" s="26" t="s">
        <v>68</v>
      </c>
      <c r="C115" s="27">
        <f>C116+C118</f>
        <v>230025</v>
      </c>
      <c r="D115" s="37"/>
      <c r="E115" s="31"/>
      <c r="F115" s="31"/>
      <c r="G115" s="31"/>
      <c r="H115" s="31"/>
      <c r="I115" s="32"/>
      <c r="J115" s="33"/>
      <c r="K115" s="60"/>
    </row>
    <row r="116" spans="1:11" s="38" customFormat="1" ht="93.75" customHeight="1" hidden="1">
      <c r="A116" s="111" t="s">
        <v>506</v>
      </c>
      <c r="B116" s="29" t="s">
        <v>72</v>
      </c>
      <c r="C116" s="27">
        <f>C117</f>
        <v>230000</v>
      </c>
      <c r="D116" s="30" t="e">
        <f>C116*100/#REF!</f>
        <v>#REF!</v>
      </c>
      <c r="E116" s="31">
        <f>E117</f>
        <v>270300</v>
      </c>
      <c r="F116" s="31">
        <f>F117</f>
        <v>270300</v>
      </c>
      <c r="G116" s="31"/>
      <c r="H116" s="31">
        <f>H117</f>
        <v>270300</v>
      </c>
      <c r="I116" s="32"/>
      <c r="J116" s="33">
        <f>H116-F116</f>
        <v>0</v>
      </c>
      <c r="K116" s="60"/>
    </row>
    <row r="117" spans="1:11" s="38" customFormat="1" ht="106.5" customHeight="1" hidden="1">
      <c r="A117" s="111" t="s">
        <v>507</v>
      </c>
      <c r="B117" s="29" t="s">
        <v>153</v>
      </c>
      <c r="C117" s="27">
        <v>230000</v>
      </c>
      <c r="D117" s="30" t="e">
        <f>C117*100/#REF!</f>
        <v>#REF!</v>
      </c>
      <c r="E117" s="31">
        <v>270300</v>
      </c>
      <c r="F117" s="31">
        <v>270300</v>
      </c>
      <c r="G117" s="31">
        <v>100</v>
      </c>
      <c r="H117" s="31">
        <v>270300</v>
      </c>
      <c r="I117" s="32"/>
      <c r="J117" s="33">
        <f>H117-F117</f>
        <v>0</v>
      </c>
      <c r="K117" s="60"/>
    </row>
    <row r="118" spans="1:11" s="38" customFormat="1" ht="106.5" customHeight="1" hidden="1">
      <c r="A118" s="111" t="s">
        <v>73</v>
      </c>
      <c r="B118" s="29" t="s">
        <v>74</v>
      </c>
      <c r="C118" s="27">
        <v>25</v>
      </c>
      <c r="D118" s="30"/>
      <c r="E118" s="31"/>
      <c r="F118" s="31"/>
      <c r="G118" s="31"/>
      <c r="H118" s="31"/>
      <c r="I118" s="32"/>
      <c r="J118" s="33"/>
      <c r="K118" s="60"/>
    </row>
    <row r="119" spans="1:11" s="38" customFormat="1" ht="48" customHeight="1" hidden="1">
      <c r="A119" s="113" t="s">
        <v>422</v>
      </c>
      <c r="B119" s="26" t="s">
        <v>69</v>
      </c>
      <c r="C119" s="39">
        <f>C120+C122</f>
        <v>30000</v>
      </c>
      <c r="D119" s="30"/>
      <c r="E119" s="31"/>
      <c r="F119" s="31"/>
      <c r="G119" s="31"/>
      <c r="H119" s="31"/>
      <c r="I119" s="32"/>
      <c r="J119" s="33"/>
      <c r="K119" s="60"/>
    </row>
    <row r="120" spans="1:11" s="38" customFormat="1" ht="43.5" customHeight="1" hidden="1">
      <c r="A120" s="111" t="s">
        <v>423</v>
      </c>
      <c r="B120" s="29" t="s">
        <v>385</v>
      </c>
      <c r="C120" s="27">
        <f>C121</f>
        <v>30000</v>
      </c>
      <c r="D120" s="30"/>
      <c r="E120" s="31"/>
      <c r="F120" s="31"/>
      <c r="G120" s="31"/>
      <c r="H120" s="31"/>
      <c r="I120" s="32"/>
      <c r="J120" s="33"/>
      <c r="K120" s="60"/>
    </row>
    <row r="121" spans="1:11" s="38" customFormat="1" ht="69.75" customHeight="1" hidden="1">
      <c r="A121" s="111" t="s">
        <v>424</v>
      </c>
      <c r="B121" s="29" t="s">
        <v>386</v>
      </c>
      <c r="C121" s="27">
        <v>30000</v>
      </c>
      <c r="D121" s="30"/>
      <c r="E121" s="31"/>
      <c r="F121" s="31"/>
      <c r="G121" s="31"/>
      <c r="H121" s="31"/>
      <c r="I121" s="32"/>
      <c r="J121" s="33"/>
      <c r="K121" s="60"/>
    </row>
    <row r="122" spans="1:11" s="38" customFormat="1" ht="65.25" customHeight="1" hidden="1">
      <c r="A122" s="111" t="s">
        <v>425</v>
      </c>
      <c r="B122" s="29" t="s">
        <v>154</v>
      </c>
      <c r="C122" s="27">
        <f>C123</f>
        <v>0</v>
      </c>
      <c r="D122" s="30"/>
      <c r="E122" s="31"/>
      <c r="F122" s="31"/>
      <c r="G122" s="31"/>
      <c r="H122" s="31"/>
      <c r="I122" s="32"/>
      <c r="J122" s="33"/>
      <c r="K122" s="60"/>
    </row>
    <row r="123" spans="1:11" s="38" customFormat="1" ht="63" customHeight="1" hidden="1">
      <c r="A123" s="111" t="s">
        <v>426</v>
      </c>
      <c r="B123" s="29" t="s">
        <v>155</v>
      </c>
      <c r="C123" s="27"/>
      <c r="D123" s="30"/>
      <c r="E123" s="31"/>
      <c r="F123" s="31"/>
      <c r="G123" s="31"/>
      <c r="H123" s="31"/>
      <c r="I123" s="32"/>
      <c r="J123" s="33"/>
      <c r="K123" s="60"/>
    </row>
    <row r="124" spans="1:11" s="38" customFormat="1" ht="63" customHeight="1" hidden="1">
      <c r="A124" s="113" t="s">
        <v>106</v>
      </c>
      <c r="B124" s="26" t="s">
        <v>108</v>
      </c>
      <c r="C124" s="39">
        <f>C125</f>
        <v>0</v>
      </c>
      <c r="D124" s="30"/>
      <c r="E124" s="31"/>
      <c r="F124" s="31"/>
      <c r="G124" s="31"/>
      <c r="H124" s="31"/>
      <c r="I124" s="32"/>
      <c r="J124" s="33"/>
      <c r="K124" s="60"/>
    </row>
    <row r="125" spans="1:11" s="38" customFormat="1" ht="63" customHeight="1" hidden="1">
      <c r="A125" s="111" t="s">
        <v>109</v>
      </c>
      <c r="B125" s="29" t="s">
        <v>110</v>
      </c>
      <c r="C125" s="27"/>
      <c r="D125" s="30"/>
      <c r="E125" s="31"/>
      <c r="F125" s="31"/>
      <c r="G125" s="31"/>
      <c r="H125" s="31"/>
      <c r="I125" s="32"/>
      <c r="J125" s="33"/>
      <c r="K125" s="60"/>
    </row>
    <row r="126" spans="1:11" s="38" customFormat="1" ht="45.75" customHeight="1" hidden="1">
      <c r="A126" s="110" t="s">
        <v>282</v>
      </c>
      <c r="B126" s="26" t="s">
        <v>283</v>
      </c>
      <c r="C126" s="27">
        <f>C127+C131+C132+C140+C148+C152+C159+C136+C138+C149+C155+C156+C154+C157+C153+C135+C158</f>
        <v>21546</v>
      </c>
      <c r="D126" s="30" t="e">
        <f>C126*100/#REF!</f>
        <v>#REF!</v>
      </c>
      <c r="E126" s="31"/>
      <c r="F126" s="31"/>
      <c r="G126" s="31"/>
      <c r="H126" s="31"/>
      <c r="I126" s="32"/>
      <c r="J126" s="33">
        <f aca="true" t="shared" si="2" ref="J126:J132">H126-F126</f>
        <v>0</v>
      </c>
      <c r="K126" s="60"/>
    </row>
    <row r="127" spans="1:11" s="38" customFormat="1" ht="42.75" customHeight="1" hidden="1">
      <c r="A127" s="113" t="s">
        <v>284</v>
      </c>
      <c r="B127" s="42" t="s">
        <v>285</v>
      </c>
      <c r="C127" s="39">
        <f>C128+C129+C130</f>
        <v>0</v>
      </c>
      <c r="D127" s="30" t="e">
        <f>C127*100/#REF!</f>
        <v>#REF!</v>
      </c>
      <c r="E127" s="31"/>
      <c r="F127" s="31"/>
      <c r="G127" s="31"/>
      <c r="H127" s="31"/>
      <c r="I127" s="32"/>
      <c r="J127" s="33">
        <f t="shared" si="2"/>
        <v>0</v>
      </c>
      <c r="K127" s="60"/>
    </row>
    <row r="128" spans="1:11" s="38" customFormat="1" ht="61.5" customHeight="1" hidden="1">
      <c r="A128" s="111" t="s">
        <v>286</v>
      </c>
      <c r="B128" s="29" t="s">
        <v>26</v>
      </c>
      <c r="C128" s="27"/>
      <c r="D128" s="30" t="e">
        <f>C128*100/#REF!</f>
        <v>#REF!</v>
      </c>
      <c r="E128" s="31"/>
      <c r="F128" s="31"/>
      <c r="G128" s="31"/>
      <c r="H128" s="31"/>
      <c r="I128" s="32"/>
      <c r="J128" s="33">
        <f t="shared" si="2"/>
        <v>0</v>
      </c>
      <c r="K128" s="60"/>
    </row>
    <row r="129" spans="1:11" s="38" customFormat="1" ht="50.25" customHeight="1" hidden="1">
      <c r="A129" s="111" t="s">
        <v>287</v>
      </c>
      <c r="B129" s="29" t="s">
        <v>363</v>
      </c>
      <c r="C129" s="27"/>
      <c r="D129" s="30" t="e">
        <f>C129*100/#REF!</f>
        <v>#REF!</v>
      </c>
      <c r="E129" s="31"/>
      <c r="F129" s="31"/>
      <c r="G129" s="31"/>
      <c r="H129" s="31"/>
      <c r="I129" s="32"/>
      <c r="J129" s="33">
        <f t="shared" si="2"/>
        <v>0</v>
      </c>
      <c r="K129" s="60"/>
    </row>
    <row r="130" spans="1:11" s="38" customFormat="1" ht="68.25" customHeight="1" hidden="1">
      <c r="A130" s="111" t="s">
        <v>288</v>
      </c>
      <c r="B130" s="29" t="s">
        <v>289</v>
      </c>
      <c r="C130" s="27"/>
      <c r="D130" s="37" t="e">
        <f>C130*100/#REF!</f>
        <v>#REF!</v>
      </c>
      <c r="E130" s="31"/>
      <c r="F130" s="31"/>
      <c r="G130" s="31"/>
      <c r="H130" s="31"/>
      <c r="I130" s="32"/>
      <c r="J130" s="33">
        <f t="shared" si="2"/>
        <v>0</v>
      </c>
      <c r="K130" s="60"/>
    </row>
    <row r="131" spans="1:11" s="38" customFormat="1" ht="65.25" customHeight="1" hidden="1">
      <c r="A131" s="111" t="s">
        <v>290</v>
      </c>
      <c r="B131" s="29" t="s">
        <v>291</v>
      </c>
      <c r="C131" s="27"/>
      <c r="D131" s="37" t="e">
        <f>C131*100/#REF!</f>
        <v>#REF!</v>
      </c>
      <c r="E131" s="31"/>
      <c r="F131" s="31"/>
      <c r="G131" s="31"/>
      <c r="H131" s="31"/>
      <c r="I131" s="32"/>
      <c r="J131" s="33">
        <f t="shared" si="2"/>
        <v>0</v>
      </c>
      <c r="K131" s="60"/>
    </row>
    <row r="132" spans="1:11" s="38" customFormat="1" ht="72.75" customHeight="1" hidden="1">
      <c r="A132" s="111" t="s">
        <v>319</v>
      </c>
      <c r="B132" s="29" t="s">
        <v>364</v>
      </c>
      <c r="C132" s="27">
        <f>C133+C134</f>
        <v>0</v>
      </c>
      <c r="D132" s="30" t="e">
        <f>C132*100/#REF!</f>
        <v>#REF!</v>
      </c>
      <c r="E132" s="31"/>
      <c r="F132" s="31"/>
      <c r="G132" s="31"/>
      <c r="H132" s="31"/>
      <c r="I132" s="32"/>
      <c r="J132" s="33">
        <f t="shared" si="2"/>
        <v>0</v>
      </c>
      <c r="K132" s="60"/>
    </row>
    <row r="133" spans="1:11" s="38" customFormat="1" ht="72.75" customHeight="1" hidden="1">
      <c r="A133" s="111" t="s">
        <v>82</v>
      </c>
      <c r="B133" s="29" t="s">
        <v>83</v>
      </c>
      <c r="C133" s="27"/>
      <c r="D133" s="30"/>
      <c r="E133" s="31"/>
      <c r="F133" s="31"/>
      <c r="G133" s="31"/>
      <c r="H133" s="31"/>
      <c r="I133" s="32"/>
      <c r="J133" s="33"/>
      <c r="K133" s="60"/>
    </row>
    <row r="134" spans="1:11" s="38" customFormat="1" ht="72.75" customHeight="1" hidden="1">
      <c r="A134" s="111" t="s">
        <v>84</v>
      </c>
      <c r="B134" s="29" t="s">
        <v>85</v>
      </c>
      <c r="C134" s="27"/>
      <c r="D134" s="30"/>
      <c r="E134" s="31"/>
      <c r="F134" s="31"/>
      <c r="G134" s="31"/>
      <c r="H134" s="31"/>
      <c r="I134" s="32"/>
      <c r="J134" s="33"/>
      <c r="K134" s="60"/>
    </row>
    <row r="135" spans="1:11" s="38" customFormat="1" ht="51" customHeight="1" hidden="1">
      <c r="A135" s="111" t="s">
        <v>111</v>
      </c>
      <c r="B135" s="29" t="s">
        <v>112</v>
      </c>
      <c r="C135" s="27">
        <v>13</v>
      </c>
      <c r="D135" s="30"/>
      <c r="E135" s="31"/>
      <c r="F135" s="31"/>
      <c r="G135" s="31"/>
      <c r="H135" s="31"/>
      <c r="I135" s="32"/>
      <c r="J135" s="33"/>
      <c r="K135" s="60"/>
    </row>
    <row r="136" spans="1:11" s="38" customFormat="1" ht="49.5" customHeight="1" hidden="1">
      <c r="A136" s="114" t="s">
        <v>365</v>
      </c>
      <c r="B136" s="81" t="s">
        <v>366</v>
      </c>
      <c r="C136" s="27">
        <f>C137</f>
        <v>0</v>
      </c>
      <c r="D136" s="30" t="e">
        <f>C136*100/#REF!</f>
        <v>#REF!</v>
      </c>
      <c r="E136" s="31"/>
      <c r="F136" s="31"/>
      <c r="G136" s="31"/>
      <c r="H136" s="31"/>
      <c r="I136" s="32"/>
      <c r="J136" s="33">
        <f>H136-F136</f>
        <v>0</v>
      </c>
      <c r="K136" s="60"/>
    </row>
    <row r="137" spans="1:11" s="38" customFormat="1" ht="63" customHeight="1" hidden="1">
      <c r="A137" s="114" t="s">
        <v>367</v>
      </c>
      <c r="B137" s="81" t="s">
        <v>368</v>
      </c>
      <c r="C137" s="27"/>
      <c r="D137" s="30" t="e">
        <f>C137*100/#REF!</f>
        <v>#REF!</v>
      </c>
      <c r="E137" s="31"/>
      <c r="F137" s="31"/>
      <c r="G137" s="31"/>
      <c r="H137" s="31"/>
      <c r="I137" s="32"/>
      <c r="J137" s="33">
        <f>H137-F137</f>
        <v>0</v>
      </c>
      <c r="K137" s="60"/>
    </row>
    <row r="138" spans="1:11" s="38" customFormat="1" ht="39.75" customHeight="1" hidden="1">
      <c r="A138" s="114" t="s">
        <v>440</v>
      </c>
      <c r="B138" s="81" t="s">
        <v>441</v>
      </c>
      <c r="C138" s="27">
        <f>C139</f>
        <v>242</v>
      </c>
      <c r="D138" s="30"/>
      <c r="E138" s="31"/>
      <c r="F138" s="31"/>
      <c r="G138" s="31"/>
      <c r="H138" s="31"/>
      <c r="I138" s="32"/>
      <c r="J138" s="33"/>
      <c r="K138" s="60"/>
    </row>
    <row r="139" spans="1:11" s="38" customFormat="1" ht="81" customHeight="1" hidden="1">
      <c r="A139" s="114" t="s">
        <v>491</v>
      </c>
      <c r="B139" s="81" t="s">
        <v>492</v>
      </c>
      <c r="C139" s="27">
        <v>242</v>
      </c>
      <c r="D139" s="30"/>
      <c r="E139" s="31"/>
      <c r="F139" s="31"/>
      <c r="G139" s="31"/>
      <c r="H139" s="31"/>
      <c r="I139" s="32"/>
      <c r="J139" s="33"/>
      <c r="K139" s="60"/>
    </row>
    <row r="140" spans="1:11" s="38" customFormat="1" ht="102" customHeight="1" hidden="1">
      <c r="A140" s="113" t="s">
        <v>508</v>
      </c>
      <c r="B140" s="42" t="s">
        <v>320</v>
      </c>
      <c r="C140" s="39">
        <f>C141+C143+C144+C145+C146+C142+C147</f>
        <v>0</v>
      </c>
      <c r="D140" s="30"/>
      <c r="E140" s="31"/>
      <c r="F140" s="31"/>
      <c r="G140" s="31"/>
      <c r="H140" s="31"/>
      <c r="I140" s="32"/>
      <c r="J140" s="33"/>
      <c r="K140" s="60"/>
    </row>
    <row r="141" spans="1:11" s="38" customFormat="1" ht="44.25" customHeight="1" hidden="1">
      <c r="A141" s="111" t="s">
        <v>369</v>
      </c>
      <c r="B141" s="29" t="s">
        <v>370</v>
      </c>
      <c r="C141" s="27"/>
      <c r="D141" s="30"/>
      <c r="E141" s="31"/>
      <c r="F141" s="31"/>
      <c r="G141" s="31"/>
      <c r="H141" s="31"/>
      <c r="I141" s="32"/>
      <c r="J141" s="33"/>
      <c r="K141" s="60"/>
    </row>
    <row r="142" spans="1:11" s="38" customFormat="1" ht="44.25" customHeight="1" hidden="1">
      <c r="A142" s="111" t="s">
        <v>420</v>
      </c>
      <c r="B142" s="29" t="s">
        <v>421</v>
      </c>
      <c r="C142" s="27"/>
      <c r="D142" s="30"/>
      <c r="E142" s="31"/>
      <c r="F142" s="31"/>
      <c r="G142" s="31"/>
      <c r="H142" s="31"/>
      <c r="I142" s="32"/>
      <c r="J142" s="33"/>
      <c r="K142" s="60"/>
    </row>
    <row r="143" spans="1:11" s="38" customFormat="1" ht="58.5" customHeight="1" hidden="1">
      <c r="A143" s="111" t="s">
        <v>388</v>
      </c>
      <c r="B143" s="29" t="s">
        <v>387</v>
      </c>
      <c r="C143" s="27"/>
      <c r="D143" s="30"/>
      <c r="E143" s="31"/>
      <c r="F143" s="31"/>
      <c r="G143" s="31"/>
      <c r="H143" s="31"/>
      <c r="I143" s="32"/>
      <c r="J143" s="33"/>
      <c r="K143" s="60"/>
    </row>
    <row r="144" spans="1:11" s="41" customFormat="1" ht="49.5" customHeight="1" hidden="1">
      <c r="A144" s="111" t="s">
        <v>371</v>
      </c>
      <c r="B144" s="29" t="s">
        <v>372</v>
      </c>
      <c r="C144" s="27"/>
      <c r="D144" s="40" t="e">
        <f>C144*100/#REF!</f>
        <v>#REF!</v>
      </c>
      <c r="E144" s="3"/>
      <c r="F144" s="3"/>
      <c r="G144" s="3"/>
      <c r="H144" s="3"/>
      <c r="I144" s="4"/>
      <c r="J144" s="77">
        <f>H144-F144</f>
        <v>0</v>
      </c>
      <c r="K144" s="61"/>
    </row>
    <row r="145" spans="1:11" s="41" customFormat="1" ht="45" customHeight="1" hidden="1">
      <c r="A145" s="111" t="s">
        <v>373</v>
      </c>
      <c r="B145" s="29" t="s">
        <v>374</v>
      </c>
      <c r="C145" s="27"/>
      <c r="D145" s="2" t="e">
        <f>C145*100/#REF!</f>
        <v>#REF!</v>
      </c>
      <c r="E145" s="3"/>
      <c r="F145" s="3"/>
      <c r="G145" s="3"/>
      <c r="H145" s="3"/>
      <c r="I145" s="4"/>
      <c r="J145" s="77">
        <f aca="true" t="shared" si="3" ref="J145:J169">H145-F145</f>
        <v>0</v>
      </c>
      <c r="K145" s="61"/>
    </row>
    <row r="146" spans="1:11" s="38" customFormat="1" ht="27" customHeight="1" hidden="1">
      <c r="A146" s="111" t="s">
        <v>375</v>
      </c>
      <c r="B146" s="29" t="s">
        <v>376</v>
      </c>
      <c r="C146" s="27"/>
      <c r="D146" s="30" t="e">
        <f>C146*100/#REF!</f>
        <v>#REF!</v>
      </c>
      <c r="E146" s="31"/>
      <c r="F146" s="31"/>
      <c r="G146" s="31"/>
      <c r="H146" s="31"/>
      <c r="I146" s="32"/>
      <c r="J146" s="33">
        <f t="shared" si="3"/>
        <v>0</v>
      </c>
      <c r="K146" s="60"/>
    </row>
    <row r="147" spans="1:11" s="38" customFormat="1" ht="39.75" customHeight="1" hidden="1">
      <c r="A147" s="111" t="s">
        <v>80</v>
      </c>
      <c r="B147" s="29" t="s">
        <v>81</v>
      </c>
      <c r="C147" s="27"/>
      <c r="D147" s="30"/>
      <c r="E147" s="31"/>
      <c r="F147" s="31"/>
      <c r="G147" s="31"/>
      <c r="H147" s="31"/>
      <c r="I147" s="32"/>
      <c r="J147" s="33"/>
      <c r="K147" s="60"/>
    </row>
    <row r="148" spans="1:11" s="38" customFormat="1" ht="62.25" customHeight="1" hidden="1">
      <c r="A148" s="111" t="s">
        <v>321</v>
      </c>
      <c r="B148" s="29" t="s">
        <v>322</v>
      </c>
      <c r="C148" s="27"/>
      <c r="D148" s="37" t="e">
        <f>C148*100/#REF!</f>
        <v>#REF!</v>
      </c>
      <c r="E148" s="31">
        <f>E152+E159</f>
        <v>50000</v>
      </c>
      <c r="F148" s="31">
        <f>F152+F159</f>
        <v>50000</v>
      </c>
      <c r="G148" s="31"/>
      <c r="H148" s="31">
        <f>H152+H159</f>
        <v>50000</v>
      </c>
      <c r="I148" s="32"/>
      <c r="J148" s="33">
        <f t="shared" si="3"/>
        <v>0</v>
      </c>
      <c r="K148" s="60"/>
    </row>
    <row r="149" spans="1:11" s="38" customFormat="1" ht="44.25" customHeight="1" hidden="1">
      <c r="A149" s="111" t="s">
        <v>515</v>
      </c>
      <c r="B149" s="29" t="s">
        <v>516</v>
      </c>
      <c r="C149" s="27"/>
      <c r="D149" s="37"/>
      <c r="E149" s="31"/>
      <c r="F149" s="31"/>
      <c r="G149" s="31"/>
      <c r="H149" s="31"/>
      <c r="I149" s="32"/>
      <c r="J149" s="33"/>
      <c r="K149" s="60"/>
    </row>
    <row r="150" spans="1:11" s="38" customFormat="1" ht="62.25" customHeight="1" hidden="1">
      <c r="A150" s="111" t="s">
        <v>517</v>
      </c>
      <c r="B150" s="29" t="s">
        <v>518</v>
      </c>
      <c r="C150" s="27"/>
      <c r="D150" s="37"/>
      <c r="E150" s="31"/>
      <c r="F150" s="31"/>
      <c r="G150" s="31"/>
      <c r="H150" s="31"/>
      <c r="I150" s="32"/>
      <c r="J150" s="33"/>
      <c r="K150" s="60"/>
    </row>
    <row r="151" spans="1:11" s="38" customFormat="1" ht="37.5" customHeight="1" hidden="1">
      <c r="A151" s="111" t="s">
        <v>519</v>
      </c>
      <c r="B151" s="29" t="s">
        <v>520</v>
      </c>
      <c r="C151" s="27"/>
      <c r="D151" s="37"/>
      <c r="E151" s="31"/>
      <c r="F151" s="31"/>
      <c r="G151" s="31"/>
      <c r="H151" s="31"/>
      <c r="I151" s="32"/>
      <c r="J151" s="33"/>
      <c r="K151" s="60"/>
    </row>
    <row r="152" spans="1:11" s="38" customFormat="1" ht="63.75" customHeight="1" hidden="1">
      <c r="A152" s="111" t="s">
        <v>493</v>
      </c>
      <c r="B152" s="29" t="s">
        <v>86</v>
      </c>
      <c r="C152" s="27">
        <v>606</v>
      </c>
      <c r="D152" s="37" t="e">
        <f>C152*100/#REF!</f>
        <v>#REF!</v>
      </c>
      <c r="E152" s="31">
        <v>50000</v>
      </c>
      <c r="F152" s="31">
        <v>50000</v>
      </c>
      <c r="G152" s="31">
        <v>100</v>
      </c>
      <c r="H152" s="31">
        <v>50000</v>
      </c>
      <c r="I152" s="32">
        <v>100</v>
      </c>
      <c r="J152" s="33">
        <f t="shared" si="3"/>
        <v>0</v>
      </c>
      <c r="K152" s="60"/>
    </row>
    <row r="153" spans="1:11" s="38" customFormat="1" ht="93" customHeight="1" hidden="1">
      <c r="A153" s="111" t="s">
        <v>87</v>
      </c>
      <c r="B153" s="29" t="s">
        <v>88</v>
      </c>
      <c r="C153" s="27">
        <v>34</v>
      </c>
      <c r="D153" s="37"/>
      <c r="E153" s="31"/>
      <c r="F153" s="31"/>
      <c r="G153" s="31"/>
      <c r="H153" s="31"/>
      <c r="I153" s="32"/>
      <c r="J153" s="33"/>
      <c r="K153" s="60"/>
    </row>
    <row r="154" spans="1:11" s="38" customFormat="1" ht="45" customHeight="1" hidden="1">
      <c r="A154" s="111" t="s">
        <v>27</v>
      </c>
      <c r="B154" s="29" t="s">
        <v>28</v>
      </c>
      <c r="C154" s="27"/>
      <c r="D154" s="37"/>
      <c r="E154" s="31"/>
      <c r="F154" s="31"/>
      <c r="G154" s="31"/>
      <c r="H154" s="31"/>
      <c r="I154" s="32"/>
      <c r="J154" s="33"/>
      <c r="K154" s="60"/>
    </row>
    <row r="155" spans="1:11" s="38" customFormat="1" ht="47.25" customHeight="1" hidden="1">
      <c r="A155" s="111" t="s">
        <v>521</v>
      </c>
      <c r="B155" s="29" t="s">
        <v>0</v>
      </c>
      <c r="C155" s="27"/>
      <c r="D155" s="37"/>
      <c r="E155" s="31"/>
      <c r="F155" s="31"/>
      <c r="G155" s="31"/>
      <c r="H155" s="31"/>
      <c r="I155" s="32"/>
      <c r="J155" s="33"/>
      <c r="K155" s="60"/>
    </row>
    <row r="156" spans="1:11" s="38" customFormat="1" ht="39" customHeight="1" hidden="1">
      <c r="A156" s="111" t="s">
        <v>1</v>
      </c>
      <c r="B156" s="29" t="s">
        <v>2</v>
      </c>
      <c r="C156" s="27"/>
      <c r="D156" s="37"/>
      <c r="E156" s="31"/>
      <c r="F156" s="31"/>
      <c r="G156" s="31"/>
      <c r="H156" s="31"/>
      <c r="I156" s="32"/>
      <c r="J156" s="33"/>
      <c r="K156" s="60"/>
    </row>
    <row r="157" spans="1:11" s="38" customFormat="1" ht="80.25" customHeight="1" hidden="1">
      <c r="A157" s="111" t="s">
        <v>70</v>
      </c>
      <c r="B157" s="29" t="s">
        <v>71</v>
      </c>
      <c r="C157" s="27"/>
      <c r="D157" s="37"/>
      <c r="E157" s="31"/>
      <c r="F157" s="31"/>
      <c r="G157" s="31"/>
      <c r="H157" s="31"/>
      <c r="I157" s="32"/>
      <c r="J157" s="33"/>
      <c r="K157" s="60"/>
    </row>
    <row r="158" spans="1:11" s="38" customFormat="1" ht="49.5" customHeight="1" hidden="1">
      <c r="A158" s="111" t="s">
        <v>113</v>
      </c>
      <c r="B158" s="29" t="s">
        <v>114</v>
      </c>
      <c r="C158" s="27"/>
      <c r="D158" s="37"/>
      <c r="E158" s="31"/>
      <c r="F158" s="31"/>
      <c r="G158" s="31"/>
      <c r="H158" s="31"/>
      <c r="I158" s="32"/>
      <c r="J158" s="33"/>
      <c r="K158" s="60"/>
    </row>
    <row r="159" spans="1:11" s="41" customFormat="1" ht="40.5" customHeight="1" hidden="1">
      <c r="A159" s="113" t="s">
        <v>323</v>
      </c>
      <c r="B159" s="42" t="s">
        <v>292</v>
      </c>
      <c r="C159" s="39">
        <f>C160</f>
        <v>20651</v>
      </c>
      <c r="D159" s="40" t="e">
        <f>C159*100/#REF!</f>
        <v>#REF!</v>
      </c>
      <c r="E159" s="3"/>
      <c r="F159" s="3"/>
      <c r="G159" s="3"/>
      <c r="H159" s="3"/>
      <c r="I159" s="4"/>
      <c r="J159" s="77">
        <f t="shared" si="3"/>
        <v>0</v>
      </c>
      <c r="K159" s="61"/>
    </row>
    <row r="160" spans="1:11" s="38" customFormat="1" ht="48" customHeight="1" hidden="1">
      <c r="A160" s="111" t="s">
        <v>330</v>
      </c>
      <c r="B160" s="29" t="s">
        <v>331</v>
      </c>
      <c r="C160" s="27">
        <v>20651</v>
      </c>
      <c r="D160" s="37" t="e">
        <f>C160*100/#REF!</f>
        <v>#REF!</v>
      </c>
      <c r="E160" s="31"/>
      <c r="F160" s="31"/>
      <c r="G160" s="31"/>
      <c r="H160" s="31"/>
      <c r="I160" s="32"/>
      <c r="J160" s="33">
        <f t="shared" si="3"/>
        <v>0</v>
      </c>
      <c r="K160" s="60"/>
    </row>
    <row r="161" spans="1:11" s="38" customFormat="1" ht="28.5" customHeight="1" hidden="1">
      <c r="A161" s="110" t="s">
        <v>293</v>
      </c>
      <c r="B161" s="26" t="s">
        <v>294</v>
      </c>
      <c r="C161" s="27">
        <f>C162</f>
        <v>257512</v>
      </c>
      <c r="D161" s="37" t="e">
        <f>C161*100/#REF!</f>
        <v>#REF!</v>
      </c>
      <c r="E161" s="31"/>
      <c r="F161" s="31"/>
      <c r="G161" s="31"/>
      <c r="H161" s="31"/>
      <c r="I161" s="32"/>
      <c r="J161" s="33">
        <f t="shared" si="3"/>
        <v>0</v>
      </c>
      <c r="K161" s="60"/>
    </row>
    <row r="162" spans="1:11" s="38" customFormat="1" ht="27" customHeight="1" hidden="1">
      <c r="A162" s="110" t="s">
        <v>295</v>
      </c>
      <c r="B162" s="26" t="s">
        <v>296</v>
      </c>
      <c r="C162" s="27">
        <f>C163</f>
        <v>257512</v>
      </c>
      <c r="D162" s="37" t="e">
        <f>C162*100/#REF!</f>
        <v>#REF!</v>
      </c>
      <c r="E162" s="31"/>
      <c r="F162" s="31"/>
      <c r="G162" s="31"/>
      <c r="H162" s="31"/>
      <c r="I162" s="32"/>
      <c r="J162" s="33">
        <f t="shared" si="3"/>
        <v>0</v>
      </c>
      <c r="K162" s="60"/>
    </row>
    <row r="163" spans="1:11" s="41" customFormat="1" ht="21" customHeight="1" hidden="1">
      <c r="A163" s="110" t="s">
        <v>324</v>
      </c>
      <c r="B163" s="26" t="s">
        <v>325</v>
      </c>
      <c r="C163" s="27">
        <f>SUM(C164:C172)</f>
        <v>257512</v>
      </c>
      <c r="D163" s="40" t="e">
        <f>C163*100/#REF!</f>
        <v>#REF!</v>
      </c>
      <c r="E163" s="3"/>
      <c r="F163" s="3"/>
      <c r="G163" s="3"/>
      <c r="H163" s="3"/>
      <c r="I163" s="4"/>
      <c r="J163" s="77">
        <f t="shared" si="3"/>
        <v>0</v>
      </c>
      <c r="K163" s="61"/>
    </row>
    <row r="164" spans="1:11" s="41" customFormat="1" ht="21" customHeight="1" hidden="1">
      <c r="A164" s="111" t="s">
        <v>389</v>
      </c>
      <c r="B164" s="29" t="s">
        <v>135</v>
      </c>
      <c r="C164" s="146">
        <f>21800+220</f>
        <v>22020</v>
      </c>
      <c r="D164" s="40"/>
      <c r="E164" s="3"/>
      <c r="F164" s="3"/>
      <c r="G164" s="3"/>
      <c r="H164" s="3"/>
      <c r="I164" s="4"/>
      <c r="J164" s="77"/>
      <c r="K164" s="61"/>
    </row>
    <row r="165" spans="1:11" s="41" customFormat="1" ht="39.75" customHeight="1" hidden="1">
      <c r="A165" s="111" t="s">
        <v>326</v>
      </c>
      <c r="B165" s="29" t="s">
        <v>3</v>
      </c>
      <c r="C165" s="146">
        <f>152400+10000</f>
        <v>162400</v>
      </c>
      <c r="D165" s="2" t="e">
        <f>C165*100/#REF!</f>
        <v>#REF!</v>
      </c>
      <c r="E165" s="3" t="e">
        <f>E166+#REF!+#REF!+#REF!+#REF!+#REF!</f>
        <v>#REF!</v>
      </c>
      <c r="F165" s="28" t="e">
        <f>F166+#REF!+#REF!+#REF!+#REF!+#REF!</f>
        <v>#REF!</v>
      </c>
      <c r="G165" s="3"/>
      <c r="H165" s="3" t="e">
        <f>H166+#REF!+#REF!+#REF!+#REF!+#REF!</f>
        <v>#REF!</v>
      </c>
      <c r="I165" s="4"/>
      <c r="J165" s="77" t="e">
        <f t="shared" si="3"/>
        <v>#REF!</v>
      </c>
      <c r="K165" s="61"/>
    </row>
    <row r="166" spans="1:11" s="38" customFormat="1" ht="39.75" customHeight="1" hidden="1">
      <c r="A166" s="111" t="s">
        <v>379</v>
      </c>
      <c r="B166" s="29" t="s">
        <v>136</v>
      </c>
      <c r="C166" s="39">
        <v>1675</v>
      </c>
      <c r="D166" s="30" t="e">
        <f>C166*100/#REF!</f>
        <v>#REF!</v>
      </c>
      <c r="E166" s="31" t="e">
        <f>E169+#REF!+#REF!</f>
        <v>#REF!</v>
      </c>
      <c r="F166" s="43" t="e">
        <f>F169+#REF!+#REF!</f>
        <v>#REF!</v>
      </c>
      <c r="G166" s="31"/>
      <c r="H166" s="31" t="e">
        <f>H169+#REF!+#REF!</f>
        <v>#REF!</v>
      </c>
      <c r="I166" s="32"/>
      <c r="J166" s="33" t="e">
        <f t="shared" si="3"/>
        <v>#REF!</v>
      </c>
      <c r="K166" s="60"/>
    </row>
    <row r="167" spans="1:11" s="38" customFormat="1" ht="42" customHeight="1" hidden="1">
      <c r="A167" s="111" t="s">
        <v>390</v>
      </c>
      <c r="B167" s="83" t="s">
        <v>391</v>
      </c>
      <c r="C167" s="39">
        <v>17</v>
      </c>
      <c r="D167" s="30"/>
      <c r="E167" s="31"/>
      <c r="F167" s="43"/>
      <c r="G167" s="31"/>
      <c r="H167" s="31"/>
      <c r="I167" s="32"/>
      <c r="J167" s="33"/>
      <c r="K167" s="60"/>
    </row>
    <row r="168" spans="1:11" s="38" customFormat="1" ht="42" customHeight="1" hidden="1">
      <c r="A168" s="111" t="s">
        <v>442</v>
      </c>
      <c r="B168" s="83" t="s">
        <v>4</v>
      </c>
      <c r="C168" s="39">
        <v>15000</v>
      </c>
      <c r="D168" s="30"/>
      <c r="E168" s="31"/>
      <c r="F168" s="43"/>
      <c r="G168" s="31"/>
      <c r="H168" s="31"/>
      <c r="I168" s="32"/>
      <c r="J168" s="33"/>
      <c r="K168" s="60"/>
    </row>
    <row r="169" spans="1:11" s="38" customFormat="1" ht="31.5" customHeight="1" hidden="1">
      <c r="A169" s="111" t="s">
        <v>327</v>
      </c>
      <c r="B169" s="29" t="s">
        <v>297</v>
      </c>
      <c r="C169" s="39"/>
      <c r="D169" s="30" t="e">
        <f>C169*100/#REF!</f>
        <v>#REF!</v>
      </c>
      <c r="E169" s="31">
        <f>F169*4</f>
        <v>626</v>
      </c>
      <c r="F169" s="43">
        <f>H169*25/50</f>
        <v>156.5</v>
      </c>
      <c r="G169" s="31">
        <v>25</v>
      </c>
      <c r="H169" s="31">
        <v>313</v>
      </c>
      <c r="I169" s="32" t="s">
        <v>177</v>
      </c>
      <c r="J169" s="33">
        <f t="shared" si="3"/>
        <v>156.5</v>
      </c>
      <c r="K169" s="60"/>
    </row>
    <row r="170" spans="1:11" s="38" customFormat="1" ht="21" customHeight="1" hidden="1">
      <c r="A170" s="111" t="s">
        <v>328</v>
      </c>
      <c r="B170" s="29" t="s">
        <v>298</v>
      </c>
      <c r="C170" s="39">
        <v>56400</v>
      </c>
      <c r="D170" s="30"/>
      <c r="E170" s="31"/>
      <c r="F170" s="43"/>
      <c r="G170" s="31"/>
      <c r="H170" s="31"/>
      <c r="I170" s="32"/>
      <c r="J170" s="33"/>
      <c r="K170" s="60"/>
    </row>
    <row r="171" spans="1:11" s="45" customFormat="1" ht="41.25" customHeight="1" hidden="1">
      <c r="A171" s="111" t="s">
        <v>329</v>
      </c>
      <c r="B171" s="29" t="s">
        <v>439</v>
      </c>
      <c r="C171" s="39"/>
      <c r="D171" s="23"/>
      <c r="E171" s="23"/>
      <c r="F171" s="23"/>
      <c r="G171" s="23"/>
      <c r="H171" s="23"/>
      <c r="I171" s="23"/>
      <c r="J171" s="44"/>
      <c r="K171" s="62"/>
    </row>
    <row r="172" spans="1:11" s="45" customFormat="1" ht="23.25" customHeight="1" hidden="1">
      <c r="A172" s="111" t="s">
        <v>332</v>
      </c>
      <c r="B172" s="29" t="s">
        <v>333</v>
      </c>
      <c r="C172" s="39"/>
      <c r="D172" s="23"/>
      <c r="E172" s="23"/>
      <c r="F172" s="23"/>
      <c r="G172" s="23"/>
      <c r="H172" s="23"/>
      <c r="I172" s="23"/>
      <c r="J172" s="44"/>
      <c r="K172" s="62"/>
    </row>
    <row r="173" spans="1:11" ht="23.25" customHeight="1" hidden="1">
      <c r="A173" s="115"/>
      <c r="B173" s="1" t="s">
        <v>419</v>
      </c>
      <c r="C173" s="12">
        <f>C12</f>
        <v>9079973</v>
      </c>
      <c r="K173" s="57"/>
    </row>
    <row r="174" spans="1:12" ht="42" customHeight="1">
      <c r="A174" s="115" t="s">
        <v>377</v>
      </c>
      <c r="B174" s="67" t="s">
        <v>5</v>
      </c>
      <c r="C174" s="148">
        <f>C176</f>
        <v>8463232.12</v>
      </c>
      <c r="K174" s="139"/>
      <c r="L174" s="138"/>
    </row>
    <row r="175" spans="1:11" ht="24.75" customHeight="1">
      <c r="A175" s="115"/>
      <c r="B175" s="67" t="s">
        <v>93</v>
      </c>
      <c r="C175" s="108"/>
      <c r="K175" s="57"/>
    </row>
    <row r="176" spans="1:11" ht="44.25" customHeight="1" hidden="1">
      <c r="A176" s="116" t="s">
        <v>377</v>
      </c>
      <c r="B176" s="26" t="s">
        <v>378</v>
      </c>
      <c r="C176" s="143">
        <f>C177+C179+C202+C223</f>
        <v>8463232.12</v>
      </c>
      <c r="K176" s="76"/>
    </row>
    <row r="177" spans="1:12" ht="27" customHeight="1">
      <c r="A177" s="11" t="s">
        <v>115</v>
      </c>
      <c r="B177" s="67" t="s">
        <v>94</v>
      </c>
      <c r="C177" s="117">
        <f>C178</f>
        <v>110912</v>
      </c>
      <c r="K177" s="57"/>
      <c r="L177" s="46"/>
    </row>
    <row r="178" spans="1:12" ht="42.75" customHeight="1" hidden="1">
      <c r="A178" s="9" t="s">
        <v>116</v>
      </c>
      <c r="B178" s="7" t="s">
        <v>486</v>
      </c>
      <c r="C178" s="118">
        <v>110912</v>
      </c>
      <c r="L178" s="46"/>
    </row>
    <row r="179" spans="1:12" ht="42.75" customHeight="1">
      <c r="A179" s="11" t="s">
        <v>117</v>
      </c>
      <c r="B179" s="67" t="s">
        <v>96</v>
      </c>
      <c r="C179" s="136">
        <f>SUM(C180:C201)</f>
        <v>2002910.22</v>
      </c>
      <c r="L179" s="138"/>
    </row>
    <row r="180" spans="1:12" ht="42.75" customHeight="1" hidden="1">
      <c r="A180" s="11"/>
      <c r="B180" s="123" t="s">
        <v>139</v>
      </c>
      <c r="C180" s="126">
        <f>7331.6+1679.4</f>
        <v>9011</v>
      </c>
      <c r="L180" s="46"/>
    </row>
    <row r="181" spans="1:12" ht="42.75" customHeight="1" hidden="1">
      <c r="A181" s="11"/>
      <c r="B181" s="67" t="s">
        <v>140</v>
      </c>
      <c r="C181" s="126">
        <v>47311</v>
      </c>
      <c r="L181" s="46"/>
    </row>
    <row r="182" spans="1:12" ht="42.75" customHeight="1" hidden="1">
      <c r="A182" s="11"/>
      <c r="B182" s="67" t="s">
        <v>141</v>
      </c>
      <c r="C182" s="126">
        <v>39655.6</v>
      </c>
      <c r="L182" s="46"/>
    </row>
    <row r="183" spans="1:12" ht="42.75" customHeight="1" hidden="1">
      <c r="A183" s="11"/>
      <c r="B183" s="67" t="s">
        <v>142</v>
      </c>
      <c r="C183" s="126">
        <v>600</v>
      </c>
      <c r="L183" s="46"/>
    </row>
    <row r="184" spans="1:12" ht="42.75" customHeight="1" hidden="1">
      <c r="A184" s="11"/>
      <c r="B184" s="67" t="s">
        <v>49</v>
      </c>
      <c r="C184" s="126">
        <f>7320+4097</f>
        <v>11417</v>
      </c>
      <c r="L184" s="46"/>
    </row>
    <row r="185" spans="1:12" ht="42.75" customHeight="1" hidden="1">
      <c r="A185" s="11"/>
      <c r="B185" s="123" t="s">
        <v>143</v>
      </c>
      <c r="C185" s="126">
        <v>96.41</v>
      </c>
      <c r="L185" s="46"/>
    </row>
    <row r="186" spans="1:12" ht="42.75" customHeight="1" hidden="1">
      <c r="A186" s="11"/>
      <c r="B186" s="123" t="s">
        <v>144</v>
      </c>
      <c r="C186" s="126">
        <v>367.01</v>
      </c>
      <c r="L186" s="46"/>
    </row>
    <row r="187" spans="1:12" ht="42.75" customHeight="1" hidden="1">
      <c r="A187" s="11"/>
      <c r="B187" s="123" t="s">
        <v>145</v>
      </c>
      <c r="C187" s="126">
        <v>464.2</v>
      </c>
      <c r="L187" s="46"/>
    </row>
    <row r="188" spans="1:12" ht="42.75" customHeight="1" hidden="1">
      <c r="A188" s="11"/>
      <c r="B188" s="135" t="s">
        <v>146</v>
      </c>
      <c r="C188" s="126">
        <v>266</v>
      </c>
      <c r="L188" s="46"/>
    </row>
    <row r="189" spans="1:12" ht="42.75" customHeight="1" hidden="1">
      <c r="A189" s="11"/>
      <c r="B189" s="67" t="s">
        <v>51</v>
      </c>
      <c r="C189" s="126">
        <v>20000</v>
      </c>
      <c r="L189" s="46"/>
    </row>
    <row r="190" spans="1:12" ht="42.75" customHeight="1" hidden="1">
      <c r="A190" s="11"/>
      <c r="B190" s="123" t="s">
        <v>119</v>
      </c>
      <c r="C190" s="125"/>
      <c r="L190" s="46"/>
    </row>
    <row r="191" spans="1:12" ht="42.75" customHeight="1" hidden="1">
      <c r="A191" s="11"/>
      <c r="B191" s="123" t="s">
        <v>43</v>
      </c>
      <c r="C191" s="125"/>
      <c r="L191" s="46"/>
    </row>
    <row r="192" spans="1:12" ht="42.75" customHeight="1" hidden="1">
      <c r="A192" s="11"/>
      <c r="B192" s="123" t="s">
        <v>120</v>
      </c>
      <c r="C192" s="130"/>
      <c r="L192" s="46"/>
    </row>
    <row r="193" spans="1:12" ht="42.75" customHeight="1" hidden="1">
      <c r="A193" s="11"/>
      <c r="B193" s="123" t="s">
        <v>126</v>
      </c>
      <c r="C193" s="125">
        <f>368490.5-368490.5</f>
        <v>0</v>
      </c>
      <c r="L193" s="46"/>
    </row>
    <row r="194" spans="1:12" ht="42.75" customHeight="1" hidden="1">
      <c r="A194" s="122"/>
      <c r="B194" s="123" t="s">
        <v>121</v>
      </c>
      <c r="C194" s="125">
        <v>1373722</v>
      </c>
      <c r="L194" s="46"/>
    </row>
    <row r="195" spans="1:12" ht="42.75" customHeight="1" hidden="1">
      <c r="A195" s="122"/>
      <c r="B195" s="123" t="s">
        <v>125</v>
      </c>
      <c r="C195" s="134">
        <v>500000</v>
      </c>
      <c r="L195" s="46"/>
    </row>
    <row r="196" spans="1:12" ht="61.5" customHeight="1" hidden="1">
      <c r="A196" s="9"/>
      <c r="B196" s="7" t="s">
        <v>427</v>
      </c>
      <c r="C196" s="119"/>
      <c r="L196" s="46"/>
    </row>
    <row r="197" spans="1:12" ht="86.25" customHeight="1" hidden="1">
      <c r="A197" s="9"/>
      <c r="B197" s="7" t="s">
        <v>443</v>
      </c>
      <c r="C197" s="118"/>
      <c r="L197" s="46"/>
    </row>
    <row r="198" spans="1:12" ht="80.25" customHeight="1" hidden="1">
      <c r="A198" s="9"/>
      <c r="B198" s="7" t="s">
        <v>444</v>
      </c>
      <c r="C198" s="120"/>
      <c r="L198" s="46"/>
    </row>
    <row r="199" spans="1:12" ht="49.5" customHeight="1" hidden="1">
      <c r="A199" s="9"/>
      <c r="B199" s="7" t="s">
        <v>41</v>
      </c>
      <c r="C199" s="121"/>
      <c r="L199" s="46"/>
    </row>
    <row r="200" spans="1:12" ht="58.5" customHeight="1" hidden="1">
      <c r="A200" s="9"/>
      <c r="B200" s="7" t="s">
        <v>445</v>
      </c>
      <c r="C200" s="120"/>
      <c r="L200" s="46"/>
    </row>
    <row r="201" spans="1:12" ht="38.25" customHeight="1" hidden="1">
      <c r="A201" s="9"/>
      <c r="B201" s="7" t="s">
        <v>511</v>
      </c>
      <c r="C201" s="120"/>
      <c r="L201" s="46"/>
    </row>
    <row r="202" spans="1:12" ht="30" customHeight="1">
      <c r="A202" s="11" t="s">
        <v>118</v>
      </c>
      <c r="B202" s="1" t="s">
        <v>95</v>
      </c>
      <c r="C202" s="143">
        <f>SUM(C203:C222)</f>
        <v>6266209.899999999</v>
      </c>
      <c r="L202" s="46"/>
    </row>
    <row r="203" spans="1:12" ht="95.25" customHeight="1" hidden="1">
      <c r="A203" s="122"/>
      <c r="B203" s="123" t="s">
        <v>29</v>
      </c>
      <c r="C203" s="8">
        <v>3853775.1</v>
      </c>
      <c r="L203" s="46"/>
    </row>
    <row r="204" spans="1:12" ht="95.25" customHeight="1" hidden="1">
      <c r="A204" s="122"/>
      <c r="B204" s="123" t="s">
        <v>47</v>
      </c>
      <c r="C204" s="8">
        <v>24140</v>
      </c>
      <c r="L204" s="46"/>
    </row>
    <row r="205" spans="1:12" ht="95.25" customHeight="1" hidden="1">
      <c r="A205" s="122"/>
      <c r="B205" s="123" t="s">
        <v>48</v>
      </c>
      <c r="C205" s="8">
        <f>105553.9+8158.1</f>
        <v>113712</v>
      </c>
      <c r="L205" s="46"/>
    </row>
    <row r="206" spans="1:12" ht="39.75" customHeight="1" hidden="1">
      <c r="A206" s="69"/>
      <c r="B206" s="123" t="s">
        <v>65</v>
      </c>
      <c r="C206" s="118"/>
      <c r="L206" s="46"/>
    </row>
    <row r="207" spans="1:12" ht="61.5" customHeight="1" hidden="1">
      <c r="A207" s="122"/>
      <c r="B207" s="123" t="s">
        <v>30</v>
      </c>
      <c r="C207" s="8">
        <v>2251403.5</v>
      </c>
      <c r="L207" s="46"/>
    </row>
    <row r="208" spans="1:12" ht="63" customHeight="1" hidden="1">
      <c r="A208" s="9"/>
      <c r="B208" s="123" t="s">
        <v>31</v>
      </c>
      <c r="C208" s="140"/>
      <c r="L208" s="46"/>
    </row>
    <row r="209" spans="1:12" ht="66" customHeight="1" hidden="1">
      <c r="A209" s="9"/>
      <c r="B209" s="7" t="s">
        <v>32</v>
      </c>
      <c r="C209" s="8"/>
      <c r="L209" s="46"/>
    </row>
    <row r="210" spans="1:12" ht="79.5" customHeight="1" hidden="1">
      <c r="A210" s="9"/>
      <c r="B210" s="7" t="s">
        <v>33</v>
      </c>
      <c r="C210" s="8"/>
      <c r="L210" s="46"/>
    </row>
    <row r="211" spans="1:12" ht="57.75" customHeight="1" hidden="1">
      <c r="A211" s="9"/>
      <c r="B211" s="7" t="s">
        <v>34</v>
      </c>
      <c r="C211" s="8">
        <v>2306</v>
      </c>
      <c r="L211" s="46"/>
    </row>
    <row r="212" spans="1:12" ht="79.5" customHeight="1" hidden="1">
      <c r="A212" s="9"/>
      <c r="B212" s="7" t="s">
        <v>35</v>
      </c>
      <c r="C212" s="8"/>
      <c r="L212" s="46"/>
    </row>
    <row r="213" spans="1:12" ht="42" customHeight="1" hidden="1">
      <c r="A213" s="9"/>
      <c r="B213" s="7" t="s">
        <v>36</v>
      </c>
      <c r="C213" s="140"/>
      <c r="L213" s="46"/>
    </row>
    <row r="214" spans="1:12" ht="57.75" customHeight="1" hidden="1">
      <c r="A214" s="124"/>
      <c r="B214" s="7" t="s">
        <v>37</v>
      </c>
      <c r="C214" s="141"/>
      <c r="L214" s="46"/>
    </row>
    <row r="215" spans="1:12" ht="44.25" customHeight="1" hidden="1">
      <c r="A215" s="9"/>
      <c r="B215" s="7" t="s">
        <v>38</v>
      </c>
      <c r="C215" s="140"/>
      <c r="L215" s="46"/>
    </row>
    <row r="216" spans="1:12" ht="58.5" customHeight="1" hidden="1">
      <c r="A216" s="9"/>
      <c r="B216" s="7" t="s">
        <v>60</v>
      </c>
      <c r="C216" s="118"/>
      <c r="L216" s="46"/>
    </row>
    <row r="217" spans="1:12" ht="48" customHeight="1" hidden="1">
      <c r="A217" s="9"/>
      <c r="B217" s="7" t="s">
        <v>61</v>
      </c>
      <c r="C217" s="118"/>
      <c r="L217" s="46"/>
    </row>
    <row r="218" spans="1:12" ht="81" customHeight="1" hidden="1">
      <c r="A218" s="9"/>
      <c r="B218" s="7" t="s">
        <v>62</v>
      </c>
      <c r="C218" s="140">
        <v>6564</v>
      </c>
      <c r="L218" s="46"/>
    </row>
    <row r="219" spans="1:12" ht="59.25" customHeight="1" hidden="1">
      <c r="A219" s="122"/>
      <c r="B219" s="7" t="s">
        <v>63</v>
      </c>
      <c r="C219" s="140">
        <v>4286</v>
      </c>
      <c r="L219" s="46"/>
    </row>
    <row r="220" spans="1:12" ht="85.5" customHeight="1" hidden="1">
      <c r="A220" s="9"/>
      <c r="B220" s="7" t="s">
        <v>64</v>
      </c>
      <c r="C220" s="8">
        <v>23.3</v>
      </c>
      <c r="L220" s="46"/>
    </row>
    <row r="221" spans="1:12" ht="75.75" customHeight="1" hidden="1">
      <c r="A221" s="69"/>
      <c r="B221" s="7" t="s">
        <v>89</v>
      </c>
      <c r="C221" s="8">
        <v>10000</v>
      </c>
      <c r="L221" s="46"/>
    </row>
    <row r="222" spans="1:12" ht="78.75" customHeight="1" hidden="1">
      <c r="A222" s="9"/>
      <c r="B222" s="7" t="s">
        <v>90</v>
      </c>
      <c r="C222" s="121"/>
      <c r="L222" s="46"/>
    </row>
    <row r="223" spans="1:12" ht="24" customHeight="1">
      <c r="A223" s="133" t="s">
        <v>124</v>
      </c>
      <c r="B223" s="131" t="s">
        <v>122</v>
      </c>
      <c r="C223" s="117">
        <f>C228+C224+C225+C226</f>
        <v>83200</v>
      </c>
      <c r="K223" s="137"/>
      <c r="L223" s="46"/>
    </row>
    <row r="224" spans="1:12" ht="24" customHeight="1" hidden="1">
      <c r="A224" s="133"/>
      <c r="B224" s="131" t="s">
        <v>42</v>
      </c>
      <c r="C224" s="117"/>
      <c r="K224" s="137"/>
      <c r="L224" s="46"/>
    </row>
    <row r="225" spans="1:12" ht="24" customHeight="1" hidden="1">
      <c r="A225" s="133"/>
      <c r="B225" s="131" t="s">
        <v>50</v>
      </c>
      <c r="C225" s="117">
        <f>3500+8100</f>
        <v>11600</v>
      </c>
      <c r="K225" s="137"/>
      <c r="L225" s="46"/>
    </row>
    <row r="226" spans="1:3" ht="54" customHeight="1" hidden="1">
      <c r="A226" s="122"/>
      <c r="B226" s="132" t="s">
        <v>52</v>
      </c>
      <c r="C226" s="8">
        <v>71600</v>
      </c>
    </row>
    <row r="227" spans="1:12" ht="77.25" customHeight="1" hidden="1">
      <c r="A227" s="9"/>
      <c r="B227" s="132" t="s">
        <v>123</v>
      </c>
      <c r="C227" s="8"/>
      <c r="K227" s="64"/>
      <c r="L227" s="65"/>
    </row>
    <row r="228" spans="1:11" ht="42.75" customHeight="1" hidden="1">
      <c r="A228" s="133" t="s">
        <v>39</v>
      </c>
      <c r="B228" s="131" t="s">
        <v>40</v>
      </c>
      <c r="C228" s="136"/>
      <c r="K228" s="68"/>
    </row>
    <row r="229" spans="1:3" ht="11.25" customHeight="1">
      <c r="A229" s="6"/>
      <c r="B229" s="7"/>
      <c r="C229" s="10"/>
    </row>
    <row r="230" spans="1:12" ht="30" customHeight="1">
      <c r="A230" s="6"/>
      <c r="B230" s="1" t="s">
        <v>178</v>
      </c>
      <c r="C230" s="136">
        <f>C12+C174</f>
        <v>17543205.119999997</v>
      </c>
      <c r="K230" s="75"/>
      <c r="L230" s="75"/>
    </row>
    <row r="231" spans="1:14" ht="27" customHeight="1">
      <c r="A231" s="70"/>
      <c r="B231" s="84" t="s">
        <v>107</v>
      </c>
      <c r="C231" s="53">
        <f>C230-C233</f>
        <v>-322909.0000000037</v>
      </c>
      <c r="K231" s="145">
        <f>-C231/C12*100</f>
        <v>3.5562770946566</v>
      </c>
      <c r="L231" s="127"/>
      <c r="N231" s="47"/>
    </row>
    <row r="232" spans="1:13" ht="15.75" customHeight="1">
      <c r="A232" s="85"/>
      <c r="B232" s="86"/>
      <c r="L232" s="49"/>
      <c r="M232" s="50"/>
    </row>
    <row r="233" spans="1:13" ht="28.5" customHeight="1">
      <c r="A233" s="87"/>
      <c r="B233" s="86" t="s">
        <v>179</v>
      </c>
      <c r="C233" s="147">
        <f>C235+C248+C253+C259+C267+C273+C281+C285+C291+C295</f>
        <v>17866114.12</v>
      </c>
      <c r="K233" s="88"/>
      <c r="L233" s="57"/>
      <c r="M233" s="51"/>
    </row>
    <row r="234" spans="1:12" ht="18.75">
      <c r="A234" s="89"/>
      <c r="B234" s="17" t="s">
        <v>180</v>
      </c>
      <c r="C234" s="71"/>
      <c r="K234" s="90"/>
      <c r="L234" s="58"/>
    </row>
    <row r="235" spans="1:12" ht="33" customHeight="1">
      <c r="A235" s="91" t="s">
        <v>226</v>
      </c>
      <c r="B235" s="86" t="s">
        <v>181</v>
      </c>
      <c r="C235" s="92">
        <f>C237+C238+C239+C240+C241+C242+C243+C236</f>
        <v>2474425.3</v>
      </c>
      <c r="K235" s="57"/>
      <c r="L235" s="58"/>
    </row>
    <row r="236" spans="1:12" ht="45.75" customHeight="1">
      <c r="A236" s="89" t="s">
        <v>67</v>
      </c>
      <c r="B236" s="17" t="s">
        <v>66</v>
      </c>
      <c r="C236" s="93">
        <v>4789</v>
      </c>
      <c r="K236" s="57"/>
      <c r="L236" s="58"/>
    </row>
    <row r="237" spans="1:12" ht="64.5" customHeight="1">
      <c r="A237" s="89" t="s">
        <v>201</v>
      </c>
      <c r="B237" s="17" t="s">
        <v>399</v>
      </c>
      <c r="C237" s="54">
        <v>133478</v>
      </c>
      <c r="K237" s="88"/>
      <c r="L237" s="58"/>
    </row>
    <row r="238" spans="1:12" ht="62.25" customHeight="1">
      <c r="A238" s="89" t="s">
        <v>202</v>
      </c>
      <c r="B238" s="17" t="s">
        <v>400</v>
      </c>
      <c r="C238" s="54">
        <v>1199815</v>
      </c>
      <c r="K238" s="88"/>
      <c r="L238" s="58"/>
    </row>
    <row r="239" spans="1:12" ht="31.5" customHeight="1">
      <c r="A239" s="89" t="s">
        <v>461</v>
      </c>
      <c r="B239" s="17" t="s">
        <v>462</v>
      </c>
      <c r="C239" s="71">
        <v>23.3</v>
      </c>
      <c r="K239" s="88"/>
      <c r="L239" s="58"/>
    </row>
    <row r="240" spans="1:12" ht="43.5" customHeight="1">
      <c r="A240" s="89" t="s">
        <v>203</v>
      </c>
      <c r="B240" s="17" t="s">
        <v>401</v>
      </c>
      <c r="C240" s="54">
        <v>54746</v>
      </c>
      <c r="K240" s="88"/>
      <c r="L240" s="58"/>
    </row>
    <row r="241" spans="1:12" ht="33" customHeight="1">
      <c r="A241" s="89" t="s">
        <v>204</v>
      </c>
      <c r="B241" s="17" t="s">
        <v>182</v>
      </c>
      <c r="C241" s="54">
        <v>9451</v>
      </c>
      <c r="K241" s="88"/>
      <c r="L241" s="58"/>
    </row>
    <row r="242" spans="1:12" ht="30" customHeight="1">
      <c r="A242" s="89" t="s">
        <v>459</v>
      </c>
      <c r="B242" s="17" t="s">
        <v>438</v>
      </c>
      <c r="C242" s="54">
        <v>50000</v>
      </c>
      <c r="K242" s="88"/>
      <c r="L242" s="58"/>
    </row>
    <row r="243" spans="1:12" ht="29.25" customHeight="1">
      <c r="A243" s="89" t="s">
        <v>460</v>
      </c>
      <c r="B243" s="17" t="s">
        <v>183</v>
      </c>
      <c r="C243" s="54">
        <f>904249+4574+113300</f>
        <v>1022123</v>
      </c>
      <c r="K243" s="88"/>
      <c r="L243" s="58"/>
    </row>
    <row r="244" spans="1:12" ht="10.5" customHeight="1" hidden="1">
      <c r="A244" s="89"/>
      <c r="B244" s="17" t="s">
        <v>180</v>
      </c>
      <c r="C244" s="71"/>
      <c r="K244" s="88"/>
      <c r="L244" s="58"/>
    </row>
    <row r="245" spans="1:12" ht="21" customHeight="1" hidden="1">
      <c r="A245" s="91" t="s">
        <v>344</v>
      </c>
      <c r="B245" s="94" t="s">
        <v>345</v>
      </c>
      <c r="C245" s="54">
        <f>C246</f>
        <v>0</v>
      </c>
      <c r="K245" s="95"/>
      <c r="L245" s="58"/>
    </row>
    <row r="246" spans="1:12" ht="21" customHeight="1" hidden="1">
      <c r="A246" s="89" t="s">
        <v>392</v>
      </c>
      <c r="B246" s="96" t="s">
        <v>346</v>
      </c>
      <c r="C246" s="54"/>
      <c r="K246" s="88"/>
      <c r="L246" s="58"/>
    </row>
    <row r="247" spans="1:12" ht="10.5" customHeight="1">
      <c r="A247" s="89"/>
      <c r="B247" s="17"/>
      <c r="C247" s="71"/>
      <c r="K247" s="88"/>
      <c r="L247" s="58"/>
    </row>
    <row r="248" spans="1:12" ht="46.5" customHeight="1">
      <c r="A248" s="91" t="s">
        <v>225</v>
      </c>
      <c r="B248" s="86" t="s">
        <v>184</v>
      </c>
      <c r="C248" s="97">
        <f>SUM(C249:C251)</f>
        <v>146921</v>
      </c>
      <c r="K248" s="98"/>
      <c r="L248" s="58"/>
    </row>
    <row r="249" spans="1:12" ht="18.75" hidden="1">
      <c r="A249" s="89" t="s">
        <v>205</v>
      </c>
      <c r="B249" s="17" t="s">
        <v>185</v>
      </c>
      <c r="C249" s="71"/>
      <c r="K249" s="88"/>
      <c r="L249" s="58"/>
    </row>
    <row r="250" spans="1:12" ht="51" customHeight="1">
      <c r="A250" s="89" t="s">
        <v>206</v>
      </c>
      <c r="B250" s="17" t="s">
        <v>150</v>
      </c>
      <c r="C250" s="54">
        <v>116327</v>
      </c>
      <c r="K250" s="88"/>
      <c r="L250" s="58"/>
    </row>
    <row r="251" spans="1:12" ht="37.5" customHeight="1">
      <c r="A251" s="89" t="s">
        <v>393</v>
      </c>
      <c r="B251" s="17" t="s">
        <v>300</v>
      </c>
      <c r="C251" s="54">
        <v>30594</v>
      </c>
      <c r="K251" s="88"/>
      <c r="L251" s="58"/>
    </row>
    <row r="252" spans="1:12" ht="12" customHeight="1">
      <c r="A252" s="89"/>
      <c r="B252" s="17" t="s">
        <v>180</v>
      </c>
      <c r="C252" s="54"/>
      <c r="K252" s="88"/>
      <c r="L252" s="58"/>
    </row>
    <row r="253" spans="1:12" ht="30.75" customHeight="1">
      <c r="A253" s="91" t="s">
        <v>224</v>
      </c>
      <c r="B253" s="86" t="s">
        <v>186</v>
      </c>
      <c r="C253" s="97">
        <f>SUM(C254:C257)</f>
        <v>2090795</v>
      </c>
      <c r="K253" s="99"/>
      <c r="L253" s="58"/>
    </row>
    <row r="254" spans="1:12" ht="30.75" customHeight="1">
      <c r="A254" s="109" t="s">
        <v>91</v>
      </c>
      <c r="B254" s="83" t="s">
        <v>92</v>
      </c>
      <c r="C254" s="93">
        <v>10000</v>
      </c>
      <c r="K254" s="99"/>
      <c r="L254" s="58"/>
    </row>
    <row r="255" spans="1:12" ht="30.75" customHeight="1">
      <c r="A255" s="89" t="s">
        <v>207</v>
      </c>
      <c r="B255" s="17" t="s">
        <v>301</v>
      </c>
      <c r="C255" s="54">
        <v>28358</v>
      </c>
      <c r="K255" s="88"/>
      <c r="L255" s="58"/>
    </row>
    <row r="256" spans="1:12" ht="27" customHeight="1">
      <c r="A256" s="89" t="s">
        <v>208</v>
      </c>
      <c r="B256" s="17" t="s">
        <v>464</v>
      </c>
      <c r="C256" s="54">
        <f>1969064</f>
        <v>1969064</v>
      </c>
      <c r="K256" s="88"/>
      <c r="L256" s="58"/>
    </row>
    <row r="257" spans="1:12" ht="30.75" customHeight="1">
      <c r="A257" s="89" t="s">
        <v>394</v>
      </c>
      <c r="B257" s="17" t="s">
        <v>187</v>
      </c>
      <c r="C257" s="54">
        <v>83373</v>
      </c>
      <c r="K257" s="88"/>
      <c r="L257" s="58"/>
    </row>
    <row r="258" spans="1:12" ht="12" customHeight="1">
      <c r="A258" s="89"/>
      <c r="B258" s="17" t="s">
        <v>180</v>
      </c>
      <c r="C258" s="54"/>
      <c r="K258" s="88"/>
      <c r="L258" s="58"/>
    </row>
    <row r="259" spans="1:12" ht="21" customHeight="1">
      <c r="A259" s="91" t="s">
        <v>223</v>
      </c>
      <c r="B259" s="86" t="s">
        <v>188</v>
      </c>
      <c r="C259" s="97">
        <f>C260+C261+C265+C263+C264</f>
        <v>526198</v>
      </c>
      <c r="K259" s="99"/>
      <c r="L259" s="57"/>
    </row>
    <row r="260" spans="1:12" ht="29.25" customHeight="1">
      <c r="A260" s="100" t="s">
        <v>209</v>
      </c>
      <c r="B260" s="17" t="s">
        <v>189</v>
      </c>
      <c r="C260" s="54">
        <v>223702</v>
      </c>
      <c r="K260" s="101"/>
      <c r="L260" s="58"/>
    </row>
    <row r="261" spans="1:12" ht="29.25" customHeight="1" hidden="1">
      <c r="A261" s="100" t="s">
        <v>210</v>
      </c>
      <c r="B261" s="17" t="s">
        <v>190</v>
      </c>
      <c r="C261" s="54"/>
      <c r="K261" s="88"/>
      <c r="L261" s="58"/>
    </row>
    <row r="262" spans="1:12" ht="29.25" customHeight="1" hidden="1">
      <c r="A262" s="100"/>
      <c r="B262" s="17"/>
      <c r="C262" s="54"/>
      <c r="K262" s="88"/>
      <c r="L262" s="58"/>
    </row>
    <row r="263" spans="1:12" ht="29.25" customHeight="1">
      <c r="A263" s="100" t="s">
        <v>395</v>
      </c>
      <c r="B263" s="17" t="s">
        <v>402</v>
      </c>
      <c r="C263" s="54">
        <f>138876+31701</f>
        <v>170577</v>
      </c>
      <c r="K263" s="88"/>
      <c r="L263" s="58"/>
    </row>
    <row r="264" spans="1:12" ht="39.75" customHeight="1">
      <c r="A264" s="100" t="s">
        <v>53</v>
      </c>
      <c r="B264" s="17" t="s">
        <v>54</v>
      </c>
      <c r="C264" s="54">
        <v>7990</v>
      </c>
      <c r="K264" s="88"/>
      <c r="L264" s="58"/>
    </row>
    <row r="265" spans="1:12" ht="22.5" customHeight="1">
      <c r="A265" s="100" t="s">
        <v>396</v>
      </c>
      <c r="B265" s="7" t="s">
        <v>191</v>
      </c>
      <c r="C265" s="54">
        <f>131919-7990</f>
        <v>123929</v>
      </c>
      <c r="K265" s="88"/>
      <c r="L265" s="58"/>
    </row>
    <row r="266" spans="1:12" ht="12" customHeight="1">
      <c r="A266" s="89"/>
      <c r="B266" s="17" t="s">
        <v>180</v>
      </c>
      <c r="C266" s="54"/>
      <c r="K266" s="88"/>
      <c r="L266" s="58"/>
    </row>
    <row r="267" spans="1:12" ht="21" customHeight="1">
      <c r="A267" s="91" t="s">
        <v>222</v>
      </c>
      <c r="B267" s="86" t="s">
        <v>192</v>
      </c>
      <c r="C267" s="97">
        <f>C268+C269</f>
        <v>11615</v>
      </c>
      <c r="K267" s="99"/>
      <c r="L267" s="58"/>
    </row>
    <row r="268" spans="1:12" ht="26.25" customHeight="1" hidden="1">
      <c r="A268" s="89" t="s">
        <v>397</v>
      </c>
      <c r="B268" s="82" t="s">
        <v>403</v>
      </c>
      <c r="C268" s="54"/>
      <c r="K268" s="88"/>
      <c r="L268" s="58"/>
    </row>
    <row r="269" spans="1:12" ht="37.5" customHeight="1">
      <c r="A269" s="89" t="s">
        <v>398</v>
      </c>
      <c r="B269" s="17" t="s">
        <v>193</v>
      </c>
      <c r="C269" s="54">
        <v>11615</v>
      </c>
      <c r="K269" s="88"/>
      <c r="L269" s="58"/>
    </row>
    <row r="270" spans="1:12" ht="54" customHeight="1" hidden="1">
      <c r="A270" s="89"/>
      <c r="B270" s="17" t="s">
        <v>180</v>
      </c>
      <c r="C270" s="54"/>
      <c r="K270" s="88"/>
      <c r="L270" s="58"/>
    </row>
    <row r="271" spans="1:12" ht="51.75" customHeight="1" hidden="1">
      <c r="A271" s="89"/>
      <c r="B271" s="17"/>
      <c r="C271" s="54"/>
      <c r="K271" s="88"/>
      <c r="L271" s="58"/>
    </row>
    <row r="272" spans="1:12" ht="12.75" customHeight="1">
      <c r="A272" s="89"/>
      <c r="B272" s="17"/>
      <c r="C272" s="54"/>
      <c r="K272" s="88"/>
      <c r="L272" s="58"/>
    </row>
    <row r="273" spans="1:12" ht="30" customHeight="1">
      <c r="A273" s="91" t="s">
        <v>221</v>
      </c>
      <c r="B273" s="86" t="s">
        <v>194</v>
      </c>
      <c r="C273" s="92">
        <f>SUM(C274:C279)</f>
        <v>11238607.2</v>
      </c>
      <c r="K273" s="90"/>
      <c r="L273" s="63"/>
    </row>
    <row r="274" spans="1:12" ht="30" customHeight="1">
      <c r="A274" s="89" t="s">
        <v>211</v>
      </c>
      <c r="B274" s="17" t="s">
        <v>195</v>
      </c>
      <c r="C274" s="71">
        <v>3782189.5</v>
      </c>
      <c r="K274" s="102"/>
      <c r="L274" s="58"/>
    </row>
    <row r="275" spans="1:12" ht="30" customHeight="1">
      <c r="A275" s="89" t="s">
        <v>212</v>
      </c>
      <c r="B275" s="17" t="s">
        <v>196</v>
      </c>
      <c r="C275" s="71">
        <f>4998268.7</f>
        <v>4998268.7</v>
      </c>
      <c r="K275" s="95"/>
      <c r="L275" s="58"/>
    </row>
    <row r="276" spans="1:12" ht="30" customHeight="1">
      <c r="A276" s="89" t="s">
        <v>98</v>
      </c>
      <c r="B276" s="17" t="s">
        <v>99</v>
      </c>
      <c r="C276" s="54">
        <f>1793550+20000</f>
        <v>1813550</v>
      </c>
      <c r="K276" s="95"/>
      <c r="L276" s="58"/>
    </row>
    <row r="277" spans="1:12" ht="30" customHeight="1">
      <c r="A277" s="89" t="s">
        <v>147</v>
      </c>
      <c r="B277" s="17" t="s">
        <v>148</v>
      </c>
      <c r="C277" s="54">
        <v>224</v>
      </c>
      <c r="K277" s="95"/>
      <c r="L277" s="58"/>
    </row>
    <row r="278" spans="1:12" ht="30" customHeight="1">
      <c r="A278" s="89" t="s">
        <v>213</v>
      </c>
      <c r="B278" s="17" t="s">
        <v>97</v>
      </c>
      <c r="C278" s="54">
        <f>94933.6+1679.4</f>
        <v>96613</v>
      </c>
      <c r="K278" s="102"/>
      <c r="L278" s="58"/>
    </row>
    <row r="279" spans="1:12" ht="30" customHeight="1">
      <c r="A279" s="89" t="s">
        <v>214</v>
      </c>
      <c r="B279" s="17" t="s">
        <v>197</v>
      </c>
      <c r="C279" s="54">
        <v>547762</v>
      </c>
      <c r="K279" s="102"/>
      <c r="L279" s="58"/>
    </row>
    <row r="280" spans="1:12" ht="12" customHeight="1">
      <c r="A280" s="89"/>
      <c r="B280" s="17" t="s">
        <v>180</v>
      </c>
      <c r="C280" s="54"/>
      <c r="K280" s="88"/>
      <c r="L280" s="58"/>
    </row>
    <row r="281" spans="1:12" ht="29.25" customHeight="1">
      <c r="A281" s="91" t="s">
        <v>215</v>
      </c>
      <c r="B281" s="86" t="s">
        <v>463</v>
      </c>
      <c r="C281" s="147">
        <f>SUM(C282:C283)</f>
        <v>353191.42</v>
      </c>
      <c r="K281" s="98"/>
      <c r="L281" s="58"/>
    </row>
    <row r="282" spans="1:12" ht="29.25" customHeight="1">
      <c r="A282" s="89" t="s">
        <v>216</v>
      </c>
      <c r="B282" s="17" t="s">
        <v>198</v>
      </c>
      <c r="C282" s="149">
        <f>292300+463.42</f>
        <v>292763.42</v>
      </c>
      <c r="D282" s="71">
        <f>'[3]Бюджет'!$C33</f>
        <v>198936500</v>
      </c>
      <c r="E282" s="71">
        <f>'[3]Бюджет'!$C33</f>
        <v>198936500</v>
      </c>
      <c r="F282" s="71">
        <f>'[3]Бюджет'!$C33</f>
        <v>198936500</v>
      </c>
      <c r="G282" s="71">
        <f>'[3]Бюджет'!$C33</f>
        <v>198936500</v>
      </c>
      <c r="H282" s="71">
        <f>'[3]Бюджет'!$C33</f>
        <v>198936500</v>
      </c>
      <c r="I282" s="71">
        <f>'[3]Бюджет'!$C33</f>
        <v>198936500</v>
      </c>
      <c r="J282" s="71">
        <f>'[3]Бюджет'!$C33</f>
        <v>198936500</v>
      </c>
      <c r="K282" s="88"/>
      <c r="L282" s="58"/>
    </row>
    <row r="283" spans="1:12" ht="29.25" customHeight="1">
      <c r="A283" s="89" t="s">
        <v>457</v>
      </c>
      <c r="B283" s="17" t="s">
        <v>458</v>
      </c>
      <c r="C283" s="54">
        <v>60428</v>
      </c>
      <c r="K283" s="88"/>
      <c r="L283" s="58"/>
    </row>
    <row r="284" spans="1:12" ht="12" customHeight="1">
      <c r="A284" s="89"/>
      <c r="B284" s="17" t="s">
        <v>180</v>
      </c>
      <c r="C284" s="54"/>
      <c r="K284" s="88"/>
      <c r="L284" s="58"/>
    </row>
    <row r="285" spans="1:12" ht="31.5" customHeight="1">
      <c r="A285" s="91" t="s">
        <v>217</v>
      </c>
      <c r="B285" s="86" t="s">
        <v>199</v>
      </c>
      <c r="C285" s="92">
        <f>SUM(C286:C289)</f>
        <v>447871.2</v>
      </c>
      <c r="K285" s="98"/>
      <c r="L285" s="58"/>
    </row>
    <row r="286" spans="1:12" ht="31.5" customHeight="1">
      <c r="A286" s="89" t="s">
        <v>218</v>
      </c>
      <c r="B286" s="17" t="s">
        <v>200</v>
      </c>
      <c r="C286" s="54">
        <v>69621</v>
      </c>
      <c r="K286" s="88"/>
      <c r="L286" s="58"/>
    </row>
    <row r="287" spans="1:12" ht="31.5" customHeight="1">
      <c r="A287" s="89" t="s">
        <v>219</v>
      </c>
      <c r="B287" s="103" t="s">
        <v>404</v>
      </c>
      <c r="C287" s="54">
        <v>245375</v>
      </c>
      <c r="K287" s="88"/>
      <c r="L287" s="58"/>
    </row>
    <row r="288" spans="1:12" ht="31.5" customHeight="1">
      <c r="A288" s="89" t="s">
        <v>220</v>
      </c>
      <c r="B288" s="83" t="s">
        <v>405</v>
      </c>
      <c r="C288" s="54">
        <f>116403.9+8158.1</f>
        <v>124562</v>
      </c>
      <c r="K288" s="88"/>
      <c r="L288" s="58"/>
    </row>
    <row r="289" spans="1:12" ht="31.5" customHeight="1">
      <c r="A289" s="89" t="s">
        <v>495</v>
      </c>
      <c r="B289" s="83" t="s">
        <v>494</v>
      </c>
      <c r="C289" s="71">
        <v>8313.2</v>
      </c>
      <c r="K289" s="88"/>
      <c r="L289" s="58"/>
    </row>
    <row r="290" ht="12.75" customHeight="1">
      <c r="L290" s="58"/>
    </row>
    <row r="291" spans="1:12" ht="30.75" customHeight="1">
      <c r="A291" s="91" t="s">
        <v>453</v>
      </c>
      <c r="B291" s="86" t="s">
        <v>455</v>
      </c>
      <c r="C291" s="97">
        <f>C292+C293</f>
        <v>126490</v>
      </c>
      <c r="K291" s="98"/>
      <c r="L291" s="58"/>
    </row>
    <row r="292" spans="1:12" ht="30.75" customHeight="1">
      <c r="A292" s="89" t="s">
        <v>454</v>
      </c>
      <c r="B292" s="17" t="s">
        <v>456</v>
      </c>
      <c r="C292" s="54">
        <f>46400</f>
        <v>46400</v>
      </c>
      <c r="K292" s="88"/>
      <c r="L292" s="58"/>
    </row>
    <row r="293" spans="1:12" ht="30.75" customHeight="1">
      <c r="A293" s="89" t="s">
        <v>127</v>
      </c>
      <c r="B293" s="83" t="s">
        <v>128</v>
      </c>
      <c r="C293" s="54">
        <f>8490+71600</f>
        <v>80090</v>
      </c>
      <c r="K293" s="88"/>
      <c r="L293" s="58"/>
    </row>
    <row r="294" ht="12.75" customHeight="1">
      <c r="L294" s="58"/>
    </row>
    <row r="295" spans="1:12" ht="40.5" customHeight="1">
      <c r="A295" s="104" t="s">
        <v>447</v>
      </c>
      <c r="B295" s="105" t="s">
        <v>448</v>
      </c>
      <c r="C295" s="53">
        <f>C296</f>
        <v>450000</v>
      </c>
      <c r="L295" s="58"/>
    </row>
    <row r="296" spans="1:12" ht="39.75" customHeight="1">
      <c r="A296" s="89" t="s">
        <v>446</v>
      </c>
      <c r="B296" s="17" t="s">
        <v>149</v>
      </c>
      <c r="C296" s="54">
        <v>450000</v>
      </c>
      <c r="K296" s="88"/>
      <c r="L296" s="58"/>
    </row>
    <row r="297" spans="1:12" ht="28.5" customHeight="1">
      <c r="A297" s="89"/>
      <c r="B297" s="17"/>
      <c r="C297" s="128"/>
      <c r="K297" s="88"/>
      <c r="L297" s="58"/>
    </row>
    <row r="298" spans="1:12" ht="44.25" customHeight="1" hidden="1">
      <c r="A298" s="91" t="s">
        <v>449</v>
      </c>
      <c r="B298" s="106" t="s">
        <v>451</v>
      </c>
      <c r="C298" s="74" t="e">
        <f>C299</f>
        <v>#REF!</v>
      </c>
      <c r="L298" s="58"/>
    </row>
    <row r="299" spans="1:12" ht="31.5" hidden="1">
      <c r="A299" s="89" t="s">
        <v>450</v>
      </c>
      <c r="B299" s="107" t="s">
        <v>452</v>
      </c>
      <c r="C299" s="66" t="e">
        <f>'[4]Прил 1'!$F$514</f>
        <v>#REF!</v>
      </c>
      <c r="L299" s="58"/>
    </row>
    <row r="300" spans="1:12" ht="15" customHeight="1" hidden="1">
      <c r="A300" s="89"/>
      <c r="L300" s="58"/>
    </row>
    <row r="301" spans="1:12" ht="18.75" hidden="1">
      <c r="A301" s="91" t="s">
        <v>415</v>
      </c>
      <c r="B301" s="55" t="s">
        <v>417</v>
      </c>
      <c r="C301" s="73">
        <f>C302</f>
        <v>0</v>
      </c>
      <c r="L301" s="58"/>
    </row>
    <row r="302" spans="1:12" ht="18.75" hidden="1">
      <c r="A302" s="89" t="s">
        <v>416</v>
      </c>
      <c r="B302" s="52" t="s">
        <v>418</v>
      </c>
      <c r="C302" s="56">
        <f>'[4]Прил 1'!$F$518</f>
        <v>0</v>
      </c>
      <c r="L302" s="58"/>
    </row>
    <row r="303" ht="39" customHeight="1">
      <c r="L303" s="58"/>
    </row>
    <row r="304" spans="1:12" ht="18.75" customHeight="1">
      <c r="A304" s="164" t="s">
        <v>56</v>
      </c>
      <c r="B304" s="163"/>
      <c r="L304" s="58"/>
    </row>
    <row r="305" spans="1:13" ht="18.75">
      <c r="A305" s="164" t="s">
        <v>57</v>
      </c>
      <c r="B305" s="163"/>
      <c r="C305" s="163"/>
      <c r="D305" s="48"/>
      <c r="J305" s="21"/>
      <c r="K305" s="22"/>
      <c r="L305" s="58"/>
      <c r="M305" s="58"/>
    </row>
    <row r="306" spans="1:12" ht="18.75">
      <c r="A306" s="164" t="s">
        <v>58</v>
      </c>
      <c r="B306" s="163"/>
      <c r="C306" s="163"/>
      <c r="L306" s="58"/>
    </row>
    <row r="307" spans="1:12" ht="18.75">
      <c r="A307" s="162"/>
      <c r="B307" s="163"/>
      <c r="C307" s="72"/>
      <c r="L307" s="58"/>
    </row>
    <row r="308" spans="1:12" ht="25.5" customHeight="1">
      <c r="A308" s="165" t="s">
        <v>59</v>
      </c>
      <c r="B308" s="166"/>
      <c r="C308" s="166"/>
      <c r="L308" s="58"/>
    </row>
    <row r="309" ht="18.75">
      <c r="L309" s="58"/>
    </row>
    <row r="310" ht="18.75">
      <c r="L310" s="58"/>
    </row>
    <row r="311" ht="18.75">
      <c r="L311" s="58"/>
    </row>
    <row r="312" ht="18.75"/>
    <row r="313" ht="18.75"/>
    <row r="314" ht="18.75"/>
    <row r="315" ht="18.75"/>
    <row r="316" ht="18.75"/>
    <row r="317" ht="18.75"/>
    <row r="318" ht="18.75"/>
    <row r="319" ht="18.75">
      <c r="B319" s="17"/>
    </row>
  </sheetData>
  <sheetProtection/>
  <mergeCells count="21">
    <mergeCell ref="A308:C308"/>
    <mergeCell ref="E9:J9"/>
    <mergeCell ref="A5:C5"/>
    <mergeCell ref="A7:C7"/>
    <mergeCell ref="A9:A11"/>
    <mergeCell ref="B9:B11"/>
    <mergeCell ref="C9:C11"/>
    <mergeCell ref="A304:B304"/>
    <mergeCell ref="D9:D11"/>
    <mergeCell ref="A307:B307"/>
    <mergeCell ref="A305:C305"/>
    <mergeCell ref="A306:C306"/>
    <mergeCell ref="B1:E1"/>
    <mergeCell ref="B2:E2"/>
    <mergeCell ref="B3:E3"/>
    <mergeCell ref="B4:E4"/>
    <mergeCell ref="K9:K11"/>
    <mergeCell ref="E10:E11"/>
    <mergeCell ref="F10:G10"/>
    <mergeCell ref="H10:I10"/>
    <mergeCell ref="J10:J11"/>
  </mergeCells>
  <printOptions horizontalCentered="1"/>
  <pageMargins left="0.5905511811023623" right="0.3937007874015748" top="0.5905511811023623" bottom="0.5905511811023623" header="0.5118110236220472" footer="0.5118110236220472"/>
  <pageSetup horizontalDpi="180" verticalDpi="180" orientation="portrait" pageOrder="overThenDown" paperSize="9" scale="66" r:id="rId3"/>
  <colBreaks count="1" manualBreakCount="1">
    <brk id="3" max="28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Пользователь</cp:lastModifiedBy>
  <cp:lastPrinted>2018-12-18T06:34:58Z</cp:lastPrinted>
  <dcterms:created xsi:type="dcterms:W3CDTF">2004-12-09T14:08:30Z</dcterms:created>
  <dcterms:modified xsi:type="dcterms:W3CDTF">2018-12-18T06:35:31Z</dcterms:modified>
  <cp:category/>
  <cp:version/>
  <cp:contentType/>
  <cp:contentStatus/>
</cp:coreProperties>
</file>